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grammer\Regnvand\"/>
    </mc:Choice>
  </mc:AlternateContent>
  <bookViews>
    <workbookView xWindow="0" yWindow="0" windowWidth="23040" windowHeight="9408" activeTab="2"/>
  </bookViews>
  <sheets>
    <sheet name="Rheinzink" sheetId="1" r:id="rId1"/>
    <sheet name="Brochureblad D" sheetId="3" state="hidden" r:id="rId2"/>
    <sheet name="Dimensioneringsark" sheetId="6" r:id="rId3"/>
    <sheet name="Inddata" sheetId="5" state="hidden" r:id="rId4"/>
  </sheets>
  <definedNames>
    <definedName name="_xlnm.Print_Area" localSheetId="2">Dimensioneringsark!$A$1:$L$65</definedName>
    <definedName name="_xlnm.Print_Area" localSheetId="0">Rheinzink!$A$36:$R$89</definedName>
  </definedNames>
  <calcPr calcId="152511"/>
</workbook>
</file>

<file path=xl/calcChain.xml><?xml version="1.0" encoding="utf-8"?>
<calcChain xmlns="http://schemas.openxmlformats.org/spreadsheetml/2006/main">
  <c r="F13" i="6" l="1"/>
  <c r="D145" i="5" l="1"/>
  <c r="D146" i="5" s="1"/>
  <c r="D141" i="5" s="1"/>
  <c r="D135" i="5"/>
  <c r="D136" i="5" s="1"/>
  <c r="D131" i="5" s="1"/>
  <c r="D125" i="5"/>
  <c r="E110" i="5"/>
  <c r="E125" i="5" s="1"/>
  <c r="F110" i="5"/>
  <c r="D110" i="5"/>
  <c r="D115" i="5" s="1"/>
  <c r="C145" i="5"/>
  <c r="C146" i="5" s="1"/>
  <c r="C141" i="5" s="1"/>
  <c r="C135" i="5"/>
  <c r="C136" i="5" s="1"/>
  <c r="C131" i="5" s="1"/>
  <c r="C125" i="5"/>
  <c r="C126" i="5" s="1"/>
  <c r="C121" i="5" s="1"/>
  <c r="C115" i="5"/>
  <c r="E145" i="5"/>
  <c r="E146" i="5" s="1"/>
  <c r="E141" i="5" s="1"/>
  <c r="C97" i="5"/>
  <c r="G4" i="5"/>
  <c r="G5" i="5" s="1"/>
  <c r="G6" i="5" s="1"/>
  <c r="G7" i="5" s="1"/>
  <c r="G8" i="5" s="1"/>
  <c r="G9" i="5" s="1"/>
  <c r="G10" i="5" s="1"/>
  <c r="B7" i="6"/>
  <c r="F17" i="6" s="1"/>
  <c r="C4" i="5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D80" i="3"/>
  <c r="E80" i="3" s="1"/>
  <c r="D105" i="3"/>
  <c r="E95" i="3"/>
  <c r="D85" i="3"/>
  <c r="C115" i="3"/>
  <c r="C116" i="3" s="1"/>
  <c r="C111" i="3" s="1"/>
  <c r="C105" i="3"/>
  <c r="C95" i="3"/>
  <c r="C67" i="3"/>
  <c r="C85" i="3"/>
  <c r="C33" i="3"/>
  <c r="C84" i="1"/>
  <c r="C85" i="1" s="1"/>
  <c r="C74" i="1"/>
  <c r="C75" i="1" s="1"/>
  <c r="C64" i="1"/>
  <c r="C54" i="1"/>
  <c r="C44" i="1"/>
  <c r="D39" i="1"/>
  <c r="E39" i="1" s="1"/>
  <c r="F18" i="1"/>
  <c r="E18" i="1" s="1"/>
  <c r="F17" i="1"/>
  <c r="G17" i="1" s="1"/>
  <c r="H17" i="1" s="1"/>
  <c r="N17" i="1" s="1"/>
  <c r="F16" i="1"/>
  <c r="E16" i="1" s="1"/>
  <c r="C26" i="1"/>
  <c r="D26" i="1" s="1"/>
  <c r="E26" i="1" s="1"/>
  <c r="F26" i="1" s="1"/>
  <c r="G26" i="1" s="1"/>
  <c r="H26" i="1" s="1"/>
  <c r="F19" i="1"/>
  <c r="G19" i="1" s="1"/>
  <c r="D67" i="3" l="1"/>
  <c r="G110" i="5"/>
  <c r="H110" i="5" s="1"/>
  <c r="F145" i="5"/>
  <c r="F146" i="5" s="1"/>
  <c r="F141" i="5" s="1"/>
  <c r="F148" i="5" s="1"/>
  <c r="F135" i="5"/>
  <c r="F125" i="5"/>
  <c r="F115" i="5"/>
  <c r="F80" i="3"/>
  <c r="G80" i="3" s="1"/>
  <c r="H80" i="3" s="1"/>
  <c r="I80" i="3" s="1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E85" i="3"/>
  <c r="E115" i="3"/>
  <c r="E116" i="3" s="1"/>
  <c r="E111" i="3" s="1"/>
  <c r="E105" i="3"/>
  <c r="E115" i="5"/>
  <c r="G16" i="1"/>
  <c r="H16" i="1" s="1"/>
  <c r="N16" i="1" s="1"/>
  <c r="D115" i="3"/>
  <c r="D116" i="3" s="1"/>
  <c r="D111" i="3" s="1"/>
  <c r="D95" i="3"/>
  <c r="F149" i="5"/>
  <c r="F150" i="5"/>
  <c r="D139" i="5"/>
  <c r="D137" i="5"/>
  <c r="D140" i="5"/>
  <c r="D138" i="5"/>
  <c r="D134" i="5"/>
  <c r="D149" i="5"/>
  <c r="D147" i="5"/>
  <c r="D150" i="5"/>
  <c r="D148" i="5"/>
  <c r="D144" i="5"/>
  <c r="G11" i="5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9" i="6"/>
  <c r="G115" i="5"/>
  <c r="G125" i="5"/>
  <c r="E135" i="5"/>
  <c r="G135" i="5"/>
  <c r="G145" i="5"/>
  <c r="G146" i="5" s="1"/>
  <c r="G141" i="5" s="1"/>
  <c r="E150" i="5"/>
  <c r="E149" i="5"/>
  <c r="E148" i="5"/>
  <c r="E147" i="5"/>
  <c r="E144" i="5"/>
  <c r="D97" i="5"/>
  <c r="C130" i="5"/>
  <c r="C129" i="5"/>
  <c r="C128" i="5"/>
  <c r="C127" i="5"/>
  <c r="C124" i="5"/>
  <c r="C140" i="5"/>
  <c r="C139" i="5"/>
  <c r="C138" i="5"/>
  <c r="C137" i="5"/>
  <c r="C134" i="5"/>
  <c r="C150" i="5"/>
  <c r="C149" i="5"/>
  <c r="C148" i="5"/>
  <c r="C147" i="5"/>
  <c r="C144" i="5"/>
  <c r="G150" i="5"/>
  <c r="G149" i="5"/>
  <c r="G148" i="5"/>
  <c r="G147" i="5"/>
  <c r="G144" i="5"/>
  <c r="T85" i="3"/>
  <c r="E119" i="3"/>
  <c r="E117" i="3"/>
  <c r="E120" i="3"/>
  <c r="E118" i="3"/>
  <c r="E114" i="3"/>
  <c r="D119" i="3"/>
  <c r="D117" i="3"/>
  <c r="D120" i="3"/>
  <c r="D118" i="3"/>
  <c r="D114" i="3"/>
  <c r="S85" i="3"/>
  <c r="Q85" i="3"/>
  <c r="O85" i="3"/>
  <c r="M85" i="3"/>
  <c r="K85" i="3"/>
  <c r="I85" i="3"/>
  <c r="G85" i="3"/>
  <c r="F95" i="3"/>
  <c r="H95" i="3"/>
  <c r="J95" i="3"/>
  <c r="L95" i="3"/>
  <c r="N95" i="3"/>
  <c r="P95" i="3"/>
  <c r="R95" i="3"/>
  <c r="T95" i="3"/>
  <c r="F105" i="3"/>
  <c r="H105" i="3"/>
  <c r="J105" i="3"/>
  <c r="L105" i="3"/>
  <c r="N105" i="3"/>
  <c r="P105" i="3"/>
  <c r="R105" i="3"/>
  <c r="T105" i="3"/>
  <c r="F115" i="3"/>
  <c r="H115" i="3"/>
  <c r="J115" i="3"/>
  <c r="L115" i="3"/>
  <c r="N115" i="3"/>
  <c r="P115" i="3"/>
  <c r="R115" i="3"/>
  <c r="T115" i="3"/>
  <c r="R85" i="3"/>
  <c r="P85" i="3"/>
  <c r="N85" i="3"/>
  <c r="L85" i="3"/>
  <c r="J85" i="3"/>
  <c r="H85" i="3"/>
  <c r="F85" i="3"/>
  <c r="G95" i="3"/>
  <c r="I95" i="3"/>
  <c r="K95" i="3"/>
  <c r="M95" i="3"/>
  <c r="O95" i="3"/>
  <c r="Q95" i="3"/>
  <c r="S95" i="3"/>
  <c r="G105" i="3"/>
  <c r="I105" i="3"/>
  <c r="K105" i="3"/>
  <c r="M105" i="3"/>
  <c r="O105" i="3"/>
  <c r="Q105" i="3"/>
  <c r="S105" i="3"/>
  <c r="G115" i="3"/>
  <c r="I115" i="3"/>
  <c r="K115" i="3"/>
  <c r="M115" i="3"/>
  <c r="O115" i="3"/>
  <c r="Q115" i="3"/>
  <c r="S115" i="3"/>
  <c r="C120" i="3"/>
  <c r="C119" i="3"/>
  <c r="C118" i="3"/>
  <c r="C117" i="3"/>
  <c r="C114" i="3"/>
  <c r="E84" i="1"/>
  <c r="E85" i="1" s="1"/>
  <c r="E74" i="1"/>
  <c r="E75" i="1" s="1"/>
  <c r="E64" i="1"/>
  <c r="E65" i="1" s="1"/>
  <c r="E54" i="1"/>
  <c r="E55" i="1" s="1"/>
  <c r="E44" i="1"/>
  <c r="F39" i="1"/>
  <c r="D44" i="1"/>
  <c r="D54" i="1"/>
  <c r="D64" i="1"/>
  <c r="D74" i="1"/>
  <c r="D75" i="1" s="1"/>
  <c r="D84" i="1"/>
  <c r="E19" i="1"/>
  <c r="H19" i="1" s="1"/>
  <c r="N19" i="1" s="1"/>
  <c r="E17" i="1"/>
  <c r="G18" i="1"/>
  <c r="H18" i="1" s="1"/>
  <c r="N18" i="1" s="1"/>
  <c r="I26" i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C34" i="1" s="1"/>
  <c r="C32" i="1"/>
  <c r="B28" i="1" s="1"/>
  <c r="D85" i="1" l="1"/>
  <c r="D80" i="1" s="1"/>
  <c r="D60" i="1"/>
  <c r="D68" i="1" s="1"/>
  <c r="D65" i="1"/>
  <c r="D55" i="1"/>
  <c r="D45" i="1"/>
  <c r="D40" i="1" s="1"/>
  <c r="F147" i="5"/>
  <c r="I110" i="5"/>
  <c r="H145" i="5"/>
  <c r="H135" i="5"/>
  <c r="H125" i="5"/>
  <c r="H115" i="5"/>
  <c r="E45" i="1"/>
  <c r="C55" i="1"/>
  <c r="C50" i="1" s="1"/>
  <c r="C45" i="1"/>
  <c r="C40" i="1" s="1"/>
  <c r="E67" i="3"/>
  <c r="F144" i="5"/>
  <c r="C65" i="1"/>
  <c r="C60" i="1" s="1"/>
  <c r="E151" i="5"/>
  <c r="G151" i="5"/>
  <c r="I151" i="5"/>
  <c r="D151" i="5"/>
  <c r="F151" i="5"/>
  <c r="H151" i="5"/>
  <c r="C151" i="5"/>
  <c r="E97" i="5"/>
  <c r="D63" i="1"/>
  <c r="D69" i="1"/>
  <c r="D67" i="1"/>
  <c r="D66" i="1"/>
  <c r="D70" i="1"/>
  <c r="D50" i="1"/>
  <c r="E50" i="1"/>
  <c r="E70" i="1"/>
  <c r="C70" i="1"/>
  <c r="C80" i="1"/>
  <c r="J28" i="1"/>
  <c r="L28" i="1"/>
  <c r="N28" i="1"/>
  <c r="P28" i="1"/>
  <c r="R28" i="1"/>
  <c r="T28" i="1"/>
  <c r="K28" i="1"/>
  <c r="M28" i="1"/>
  <c r="O28" i="1"/>
  <c r="Q28" i="1"/>
  <c r="S28" i="1"/>
  <c r="I28" i="1"/>
  <c r="E40" i="1"/>
  <c r="E60" i="1"/>
  <c r="E80" i="1"/>
  <c r="G39" i="1"/>
  <c r="F84" i="1"/>
  <c r="F74" i="1"/>
  <c r="F64" i="1"/>
  <c r="F54" i="1"/>
  <c r="F44" i="1"/>
  <c r="D28" i="1"/>
  <c r="F28" i="1"/>
  <c r="H28" i="1"/>
  <c r="C28" i="1"/>
  <c r="E28" i="1"/>
  <c r="G28" i="1"/>
  <c r="D86" i="1" l="1"/>
  <c r="D88" i="1"/>
  <c r="D87" i="1"/>
  <c r="D83" i="1"/>
  <c r="D89" i="1"/>
  <c r="D47" i="1"/>
  <c r="D48" i="1"/>
  <c r="D46" i="1"/>
  <c r="D43" i="1"/>
  <c r="D49" i="1"/>
  <c r="F60" i="1"/>
  <c r="F65" i="1"/>
  <c r="F85" i="1"/>
  <c r="F80" i="1" s="1"/>
  <c r="F50" i="1"/>
  <c r="F53" i="1" s="1"/>
  <c r="F55" i="1"/>
  <c r="F70" i="1"/>
  <c r="F77" i="1" s="1"/>
  <c r="F75" i="1"/>
  <c r="F67" i="3"/>
  <c r="F40" i="1"/>
  <c r="F46" i="1" s="1"/>
  <c r="F45" i="1"/>
  <c r="J110" i="5"/>
  <c r="I115" i="5"/>
  <c r="I125" i="5"/>
  <c r="I135" i="5"/>
  <c r="I145" i="5"/>
  <c r="F97" i="5"/>
  <c r="E83" i="1"/>
  <c r="E89" i="1"/>
  <c r="E88" i="1"/>
  <c r="E87" i="1"/>
  <c r="E86" i="1"/>
  <c r="C83" i="1"/>
  <c r="C89" i="1"/>
  <c r="C88" i="1"/>
  <c r="C87" i="1"/>
  <c r="C86" i="1"/>
  <c r="F73" i="1"/>
  <c r="F76" i="1"/>
  <c r="F78" i="1"/>
  <c r="F79" i="1"/>
  <c r="E73" i="1"/>
  <c r="E77" i="1"/>
  <c r="E79" i="1"/>
  <c r="E76" i="1"/>
  <c r="E78" i="1"/>
  <c r="C73" i="1"/>
  <c r="C79" i="1"/>
  <c r="C77" i="1"/>
  <c r="C78" i="1"/>
  <c r="C76" i="1"/>
  <c r="D73" i="1"/>
  <c r="D76" i="1"/>
  <c r="D78" i="1"/>
  <c r="D77" i="1"/>
  <c r="D79" i="1"/>
  <c r="F63" i="1"/>
  <c r="F69" i="1"/>
  <c r="F68" i="1"/>
  <c r="F67" i="1"/>
  <c r="F66" i="1"/>
  <c r="C63" i="1"/>
  <c r="C69" i="1"/>
  <c r="C68" i="1"/>
  <c r="C67" i="1"/>
  <c r="C66" i="1"/>
  <c r="E63" i="1"/>
  <c r="E69" i="1"/>
  <c r="E68" i="1"/>
  <c r="E67" i="1"/>
  <c r="E66" i="1"/>
  <c r="F59" i="1"/>
  <c r="F58" i="1"/>
  <c r="F57" i="1"/>
  <c r="F56" i="1"/>
  <c r="C53" i="1"/>
  <c r="C59" i="1"/>
  <c r="C58" i="1"/>
  <c r="C57" i="1"/>
  <c r="C56" i="1"/>
  <c r="E53" i="1"/>
  <c r="E59" i="1"/>
  <c r="E58" i="1"/>
  <c r="E57" i="1"/>
  <c r="E56" i="1"/>
  <c r="D53" i="1"/>
  <c r="D59" i="1"/>
  <c r="D58" i="1"/>
  <c r="D57" i="1"/>
  <c r="D56" i="1"/>
  <c r="F43" i="1"/>
  <c r="F49" i="1"/>
  <c r="F47" i="1"/>
  <c r="F48" i="1"/>
  <c r="E43" i="1"/>
  <c r="E48" i="1"/>
  <c r="E46" i="1"/>
  <c r="E49" i="1"/>
  <c r="E47" i="1"/>
  <c r="C43" i="1"/>
  <c r="C49" i="1"/>
  <c r="C48" i="1"/>
  <c r="C47" i="1"/>
  <c r="C46" i="1"/>
  <c r="G84" i="1"/>
  <c r="G74" i="1"/>
  <c r="G64" i="1"/>
  <c r="G54" i="1"/>
  <c r="G44" i="1"/>
  <c r="H39" i="1"/>
  <c r="F83" i="1" l="1"/>
  <c r="F89" i="1"/>
  <c r="F88" i="1"/>
  <c r="F87" i="1"/>
  <c r="F86" i="1"/>
  <c r="G75" i="1"/>
  <c r="G70" i="1" s="1"/>
  <c r="G67" i="3"/>
  <c r="G45" i="1"/>
  <c r="G40" i="1" s="1"/>
  <c r="K110" i="5"/>
  <c r="J145" i="5"/>
  <c r="J135" i="5"/>
  <c r="J125" i="5"/>
  <c r="J115" i="5"/>
  <c r="J151" i="5"/>
  <c r="G55" i="1"/>
  <c r="G50" i="1" s="1"/>
  <c r="G85" i="1"/>
  <c r="G80" i="1" s="1"/>
  <c r="G65" i="1"/>
  <c r="G60" i="1" s="1"/>
  <c r="G97" i="5"/>
  <c r="I39" i="1"/>
  <c r="H84" i="1"/>
  <c r="H74" i="1"/>
  <c r="H64" i="1"/>
  <c r="H54" i="1"/>
  <c r="H44" i="1"/>
  <c r="G49" i="1" l="1"/>
  <c r="G47" i="1"/>
  <c r="G43" i="1"/>
  <c r="G48" i="1"/>
  <c r="G46" i="1"/>
  <c r="G83" i="1"/>
  <c r="G89" i="1"/>
  <c r="G86" i="1"/>
  <c r="G88" i="1"/>
  <c r="G87" i="1"/>
  <c r="G53" i="1"/>
  <c r="G59" i="1"/>
  <c r="G58" i="1"/>
  <c r="G57" i="1"/>
  <c r="G56" i="1"/>
  <c r="G79" i="1"/>
  <c r="G77" i="1"/>
  <c r="G76" i="1"/>
  <c r="G78" i="1"/>
  <c r="G73" i="1"/>
  <c r="G66" i="1"/>
  <c r="G68" i="1"/>
  <c r="G63" i="1"/>
  <c r="G69" i="1"/>
  <c r="G67" i="1"/>
  <c r="H75" i="1"/>
  <c r="H70" i="1" s="1"/>
  <c r="H85" i="1"/>
  <c r="H80" i="1" s="1"/>
  <c r="L110" i="5"/>
  <c r="K115" i="5"/>
  <c r="K135" i="5"/>
  <c r="K125" i="5"/>
  <c r="K145" i="5"/>
  <c r="K151" i="5"/>
  <c r="H50" i="1"/>
  <c r="H53" i="1" s="1"/>
  <c r="H55" i="1"/>
  <c r="H65" i="1"/>
  <c r="H60" i="1" s="1"/>
  <c r="H45" i="1"/>
  <c r="H40" i="1" s="1"/>
  <c r="H67" i="3"/>
  <c r="H97" i="5"/>
  <c r="I84" i="1"/>
  <c r="I74" i="1"/>
  <c r="I64" i="1"/>
  <c r="I54" i="1"/>
  <c r="I44" i="1"/>
  <c r="J39" i="1"/>
  <c r="H68" i="1" l="1"/>
  <c r="H67" i="1"/>
  <c r="H66" i="1"/>
  <c r="H63" i="1"/>
  <c r="H69" i="1"/>
  <c r="H48" i="1"/>
  <c r="H46" i="1"/>
  <c r="H43" i="1"/>
  <c r="H49" i="1"/>
  <c r="H47" i="1"/>
  <c r="H83" i="1"/>
  <c r="H89" i="1"/>
  <c r="H86" i="1"/>
  <c r="H87" i="1"/>
  <c r="H88" i="1"/>
  <c r="H78" i="1"/>
  <c r="H77" i="1"/>
  <c r="H79" i="1"/>
  <c r="H76" i="1"/>
  <c r="H73" i="1"/>
  <c r="I65" i="1"/>
  <c r="I60" i="1" s="1"/>
  <c r="I75" i="1"/>
  <c r="I70" i="1" s="1"/>
  <c r="H57" i="1"/>
  <c r="I45" i="1"/>
  <c r="I40" i="1" s="1"/>
  <c r="C73" i="3"/>
  <c r="H69" i="3"/>
  <c r="I67" i="3"/>
  <c r="I55" i="1"/>
  <c r="I50" i="1" s="1"/>
  <c r="H56" i="1"/>
  <c r="I85" i="1"/>
  <c r="I80" i="1" s="1"/>
  <c r="H58" i="1"/>
  <c r="H59" i="1"/>
  <c r="M110" i="5"/>
  <c r="L145" i="5"/>
  <c r="L146" i="5" s="1"/>
  <c r="L141" i="5" s="1"/>
  <c r="L135" i="5"/>
  <c r="L136" i="5" s="1"/>
  <c r="L131" i="5" s="1"/>
  <c r="L125" i="5"/>
  <c r="L115" i="5"/>
  <c r="L151" i="5"/>
  <c r="I97" i="5"/>
  <c r="C103" i="5"/>
  <c r="K39" i="1"/>
  <c r="J84" i="1"/>
  <c r="J74" i="1"/>
  <c r="J64" i="1"/>
  <c r="J54" i="1"/>
  <c r="J44" i="1"/>
  <c r="I43" i="1" l="1"/>
  <c r="I46" i="1"/>
  <c r="I49" i="1"/>
  <c r="I48" i="1"/>
  <c r="I47" i="1"/>
  <c r="I88" i="1"/>
  <c r="I86" i="1"/>
  <c r="I87" i="1"/>
  <c r="I83" i="1"/>
  <c r="I89" i="1"/>
  <c r="I77" i="1"/>
  <c r="I79" i="1"/>
  <c r="I76" i="1"/>
  <c r="I73" i="1"/>
  <c r="I78" i="1"/>
  <c r="I63" i="1"/>
  <c r="I69" i="1"/>
  <c r="I68" i="1"/>
  <c r="I67" i="1"/>
  <c r="I66" i="1"/>
  <c r="I57" i="1"/>
  <c r="I59" i="1"/>
  <c r="I56" i="1"/>
  <c r="I53" i="1"/>
  <c r="I58" i="1"/>
  <c r="N110" i="5"/>
  <c r="M115" i="5"/>
  <c r="M125" i="5"/>
  <c r="M126" i="5" s="1"/>
  <c r="M121" i="5" s="1"/>
  <c r="M135" i="5"/>
  <c r="M136" i="5" s="1"/>
  <c r="M131" i="5" s="1"/>
  <c r="M145" i="5"/>
  <c r="M146" i="5" s="1"/>
  <c r="M141" i="5" s="1"/>
  <c r="M151" i="5"/>
  <c r="J67" i="3"/>
  <c r="J40" i="1"/>
  <c r="J45" i="1"/>
  <c r="J55" i="1"/>
  <c r="J50" i="1" s="1"/>
  <c r="B69" i="3"/>
  <c r="C69" i="3"/>
  <c r="D69" i="3"/>
  <c r="E69" i="3"/>
  <c r="F69" i="3"/>
  <c r="G69" i="3"/>
  <c r="L149" i="5"/>
  <c r="L147" i="5"/>
  <c r="L150" i="5"/>
  <c r="L148" i="5"/>
  <c r="L144" i="5"/>
  <c r="J75" i="1"/>
  <c r="J70" i="1" s="1"/>
  <c r="L139" i="5"/>
  <c r="L137" i="5"/>
  <c r="L140" i="5"/>
  <c r="L138" i="5"/>
  <c r="L134" i="5"/>
  <c r="D126" i="5"/>
  <c r="D121" i="5" s="1"/>
  <c r="D116" i="5"/>
  <c r="D111" i="5" s="1"/>
  <c r="F116" i="5"/>
  <c r="F111" i="5" s="1"/>
  <c r="F126" i="5"/>
  <c r="F121" i="5" s="1"/>
  <c r="F136" i="5"/>
  <c r="F131" i="5" s="1"/>
  <c r="H146" i="5"/>
  <c r="H141" i="5" s="1"/>
  <c r="H136" i="5"/>
  <c r="H131" i="5" s="1"/>
  <c r="H116" i="5"/>
  <c r="H111" i="5" s="1"/>
  <c r="H126" i="5"/>
  <c r="H121" i="5" s="1"/>
  <c r="J126" i="5"/>
  <c r="J121" i="5" s="1"/>
  <c r="J136" i="5"/>
  <c r="J131" i="5" s="1"/>
  <c r="J146" i="5"/>
  <c r="J141" i="5" s="1"/>
  <c r="J116" i="5"/>
  <c r="J111" i="5" s="1"/>
  <c r="J65" i="1"/>
  <c r="J60" i="1" s="1"/>
  <c r="L116" i="5"/>
  <c r="L111" i="5" s="1"/>
  <c r="J80" i="1"/>
  <c r="J83" i="1" s="1"/>
  <c r="J85" i="1"/>
  <c r="L126" i="5"/>
  <c r="L121" i="5" s="1"/>
  <c r="G116" i="5"/>
  <c r="G111" i="5" s="1"/>
  <c r="K116" i="5"/>
  <c r="K111" i="5" s="1"/>
  <c r="I116" i="5"/>
  <c r="I111" i="5" s="1"/>
  <c r="E126" i="5"/>
  <c r="E121" i="5" s="1"/>
  <c r="I136" i="5"/>
  <c r="I131" i="5" s="1"/>
  <c r="I146" i="5"/>
  <c r="I141" i="5" s="1"/>
  <c r="C116" i="5"/>
  <c r="C111" i="5" s="1"/>
  <c r="K126" i="5"/>
  <c r="K121" i="5" s="1"/>
  <c r="K136" i="5"/>
  <c r="K131" i="5" s="1"/>
  <c r="M116" i="5"/>
  <c r="M111" i="5" s="1"/>
  <c r="E116" i="5"/>
  <c r="E111" i="5" s="1"/>
  <c r="I126" i="5"/>
  <c r="I121" i="5" s="1"/>
  <c r="E136" i="5"/>
  <c r="E131" i="5" s="1"/>
  <c r="G126" i="5"/>
  <c r="G121" i="5" s="1"/>
  <c r="G136" i="5"/>
  <c r="G131" i="5" s="1"/>
  <c r="K146" i="5"/>
  <c r="K141" i="5" s="1"/>
  <c r="J97" i="5"/>
  <c r="B99" i="5"/>
  <c r="C99" i="5"/>
  <c r="D99" i="5"/>
  <c r="E99" i="5"/>
  <c r="F99" i="5"/>
  <c r="G99" i="5"/>
  <c r="H99" i="5"/>
  <c r="E106" i="3"/>
  <c r="E101" i="3" s="1"/>
  <c r="E96" i="3"/>
  <c r="E91" i="3" s="1"/>
  <c r="D86" i="3"/>
  <c r="D81" i="3" s="1"/>
  <c r="D106" i="3"/>
  <c r="D101" i="3" s="1"/>
  <c r="E86" i="3"/>
  <c r="E81" i="3" s="1"/>
  <c r="D96" i="3"/>
  <c r="D91" i="3" s="1"/>
  <c r="C86" i="3"/>
  <c r="C81" i="3" s="1"/>
  <c r="C87" i="3" s="1"/>
  <c r="C96" i="3"/>
  <c r="C91" i="3" s="1"/>
  <c r="C106" i="3"/>
  <c r="C101" i="3" s="1"/>
  <c r="O116" i="3"/>
  <c r="O111" i="3" s="1"/>
  <c r="G116" i="3"/>
  <c r="G111" i="3" s="1"/>
  <c r="M106" i="3"/>
  <c r="M101" i="3" s="1"/>
  <c r="I96" i="3"/>
  <c r="I91" i="3" s="1"/>
  <c r="R116" i="3"/>
  <c r="R111" i="3" s="1"/>
  <c r="J116" i="3"/>
  <c r="J111" i="3" s="1"/>
  <c r="J106" i="3"/>
  <c r="J101" i="3" s="1"/>
  <c r="J96" i="3"/>
  <c r="J91" i="3" s="1"/>
  <c r="I86" i="3"/>
  <c r="I81" i="3" s="1"/>
  <c r="Q116" i="3"/>
  <c r="Q111" i="3" s="1"/>
  <c r="I116" i="3"/>
  <c r="I111" i="3" s="1"/>
  <c r="O106" i="3"/>
  <c r="O101" i="3" s="1"/>
  <c r="G106" i="3"/>
  <c r="G101" i="3" s="1"/>
  <c r="G96" i="3"/>
  <c r="G91" i="3" s="1"/>
  <c r="J86" i="3"/>
  <c r="J81" i="3" s="1"/>
  <c r="P116" i="3"/>
  <c r="P111" i="3" s="1"/>
  <c r="H116" i="3"/>
  <c r="H111" i="3" s="1"/>
  <c r="H106" i="3"/>
  <c r="H101" i="3" s="1"/>
  <c r="H96" i="3"/>
  <c r="H91" i="3" s="1"/>
  <c r="S116" i="3"/>
  <c r="S111" i="3" s="1"/>
  <c r="K116" i="3"/>
  <c r="K111" i="3" s="1"/>
  <c r="I106" i="3"/>
  <c r="I101" i="3" s="1"/>
  <c r="H86" i="3"/>
  <c r="H81" i="3" s="1"/>
  <c r="N116" i="3"/>
  <c r="N111" i="3" s="1"/>
  <c r="F116" i="3"/>
  <c r="F111" i="3" s="1"/>
  <c r="N106" i="3"/>
  <c r="N101" i="3" s="1"/>
  <c r="F106" i="3"/>
  <c r="F101" i="3" s="1"/>
  <c r="F96" i="3"/>
  <c r="F91" i="3" s="1"/>
  <c r="M116" i="3"/>
  <c r="M111" i="3" s="1"/>
  <c r="K106" i="3"/>
  <c r="K101" i="3" s="1"/>
  <c r="K96" i="3"/>
  <c r="K91" i="3" s="1"/>
  <c r="F86" i="3"/>
  <c r="F81" i="3" s="1"/>
  <c r="T116" i="3"/>
  <c r="T111" i="3" s="1"/>
  <c r="L116" i="3"/>
  <c r="L111" i="3" s="1"/>
  <c r="L106" i="3"/>
  <c r="L101" i="3" s="1"/>
  <c r="L96" i="3"/>
  <c r="L91" i="3" s="1"/>
  <c r="G86" i="3"/>
  <c r="G81" i="3" s="1"/>
  <c r="C90" i="3"/>
  <c r="C88" i="3"/>
  <c r="J89" i="1"/>
  <c r="J88" i="1"/>
  <c r="J87" i="1"/>
  <c r="J43" i="1"/>
  <c r="J49" i="1"/>
  <c r="J47" i="1"/>
  <c r="J48" i="1"/>
  <c r="J46" i="1"/>
  <c r="K84" i="1"/>
  <c r="K74" i="1"/>
  <c r="K64" i="1"/>
  <c r="K54" i="1"/>
  <c r="K44" i="1"/>
  <c r="L39" i="1"/>
  <c r="J66" i="1" l="1"/>
  <c r="J63" i="1"/>
  <c r="J69" i="1"/>
  <c r="J68" i="1"/>
  <c r="J67" i="1"/>
  <c r="J76" i="1"/>
  <c r="J78" i="1"/>
  <c r="J79" i="1"/>
  <c r="J77" i="1"/>
  <c r="J73" i="1"/>
  <c r="J53" i="1"/>
  <c r="J57" i="1"/>
  <c r="J59" i="1"/>
  <c r="J58" i="1"/>
  <c r="J56" i="1"/>
  <c r="K40" i="1"/>
  <c r="K43" i="1" s="1"/>
  <c r="K45" i="1"/>
  <c r="C89" i="3"/>
  <c r="H124" i="5"/>
  <c r="H129" i="5"/>
  <c r="H127" i="5"/>
  <c r="H130" i="5"/>
  <c r="H128" i="5"/>
  <c r="D129" i="5"/>
  <c r="D127" i="5"/>
  <c r="D130" i="5"/>
  <c r="D128" i="5"/>
  <c r="D124" i="5"/>
  <c r="K55" i="1"/>
  <c r="K50" i="1" s="1"/>
  <c r="J86" i="1"/>
  <c r="C84" i="3"/>
  <c r="L120" i="5"/>
  <c r="L118" i="5"/>
  <c r="L114" i="5"/>
  <c r="L119" i="5"/>
  <c r="L117" i="5"/>
  <c r="H120" i="5"/>
  <c r="H118" i="5"/>
  <c r="H114" i="5"/>
  <c r="H119" i="5"/>
  <c r="H117" i="5"/>
  <c r="K65" i="1"/>
  <c r="K60" i="1" s="1"/>
  <c r="H149" i="5"/>
  <c r="H147" i="5"/>
  <c r="H150" i="5"/>
  <c r="H148" i="5"/>
  <c r="H144" i="5"/>
  <c r="J119" i="5"/>
  <c r="J117" i="5"/>
  <c r="J120" i="5"/>
  <c r="J118" i="5"/>
  <c r="J114" i="5"/>
  <c r="F137" i="5"/>
  <c r="F140" i="5"/>
  <c r="F138" i="5"/>
  <c r="F134" i="5"/>
  <c r="F139" i="5"/>
  <c r="J148" i="5"/>
  <c r="J144" i="5"/>
  <c r="J149" i="5"/>
  <c r="J147" i="5"/>
  <c r="J150" i="5"/>
  <c r="F129" i="5"/>
  <c r="F127" i="5"/>
  <c r="F130" i="5"/>
  <c r="F128" i="5"/>
  <c r="F124" i="5"/>
  <c r="H139" i="5"/>
  <c r="H137" i="5"/>
  <c r="H140" i="5"/>
  <c r="H138" i="5"/>
  <c r="H134" i="5"/>
  <c r="K75" i="1"/>
  <c r="K70" i="1" s="1"/>
  <c r="K85" i="1"/>
  <c r="K80" i="1" s="1"/>
  <c r="L124" i="5"/>
  <c r="L129" i="5"/>
  <c r="L127" i="5"/>
  <c r="L130" i="5"/>
  <c r="L128" i="5"/>
  <c r="J137" i="5"/>
  <c r="J140" i="5"/>
  <c r="J138" i="5"/>
  <c r="J134" i="5"/>
  <c r="J139" i="5"/>
  <c r="F119" i="5"/>
  <c r="F117" i="5"/>
  <c r="F120" i="5"/>
  <c r="F118" i="5"/>
  <c r="F114" i="5"/>
  <c r="O110" i="5"/>
  <c r="N145" i="5"/>
  <c r="N146" i="5" s="1"/>
  <c r="N141" i="5" s="1"/>
  <c r="N135" i="5"/>
  <c r="N136" i="5" s="1"/>
  <c r="N131" i="5" s="1"/>
  <c r="N125" i="5"/>
  <c r="N126" i="5" s="1"/>
  <c r="N121" i="5" s="1"/>
  <c r="N115" i="5"/>
  <c r="N116" i="5" s="1"/>
  <c r="N111" i="5" s="1"/>
  <c r="N151" i="5"/>
  <c r="J129" i="5"/>
  <c r="J127" i="5"/>
  <c r="J130" i="5"/>
  <c r="J128" i="5"/>
  <c r="J124" i="5"/>
  <c r="D114" i="5"/>
  <c r="D119" i="5"/>
  <c r="D117" i="5"/>
  <c r="D120" i="5"/>
  <c r="D118" i="5"/>
  <c r="K67" i="3"/>
  <c r="K149" i="5"/>
  <c r="K147" i="5"/>
  <c r="K150" i="5"/>
  <c r="K148" i="5"/>
  <c r="K144" i="5"/>
  <c r="E139" i="5"/>
  <c r="E137" i="5"/>
  <c r="E140" i="5"/>
  <c r="E138" i="5"/>
  <c r="E134" i="5"/>
  <c r="I129" i="5"/>
  <c r="I127" i="5"/>
  <c r="I130" i="5"/>
  <c r="I128" i="5"/>
  <c r="I124" i="5"/>
  <c r="M114" i="5"/>
  <c r="M120" i="5"/>
  <c r="M118" i="5"/>
  <c r="M119" i="5"/>
  <c r="M117" i="5"/>
  <c r="K140" i="5"/>
  <c r="K138" i="5"/>
  <c r="K134" i="5"/>
  <c r="K139" i="5"/>
  <c r="K137" i="5"/>
  <c r="K129" i="5"/>
  <c r="K127" i="5"/>
  <c r="K130" i="5"/>
  <c r="K128" i="5"/>
  <c r="K124" i="5"/>
  <c r="I140" i="5"/>
  <c r="I138" i="5"/>
  <c r="I134" i="5"/>
  <c r="I139" i="5"/>
  <c r="I137" i="5"/>
  <c r="M130" i="5"/>
  <c r="M128" i="5"/>
  <c r="M124" i="5"/>
  <c r="M129" i="5"/>
  <c r="M127" i="5"/>
  <c r="I114" i="5"/>
  <c r="I120" i="5"/>
  <c r="I118" i="5"/>
  <c r="I119" i="5"/>
  <c r="I117" i="5"/>
  <c r="K120" i="5"/>
  <c r="K118" i="5"/>
  <c r="K114" i="5"/>
  <c r="K119" i="5"/>
  <c r="K117" i="5"/>
  <c r="G119" i="5"/>
  <c r="G117" i="5"/>
  <c r="G120" i="5"/>
  <c r="G118" i="5"/>
  <c r="G114" i="5"/>
  <c r="G139" i="5"/>
  <c r="G137" i="5"/>
  <c r="G140" i="5"/>
  <c r="G138" i="5"/>
  <c r="G134" i="5"/>
  <c r="G130" i="5"/>
  <c r="G128" i="5"/>
  <c r="G124" i="5"/>
  <c r="G129" i="5"/>
  <c r="G127" i="5"/>
  <c r="M150" i="5"/>
  <c r="M148" i="5"/>
  <c r="M144" i="5"/>
  <c r="M149" i="5"/>
  <c r="M147" i="5"/>
  <c r="M139" i="5"/>
  <c r="M137" i="5"/>
  <c r="M140" i="5"/>
  <c r="M138" i="5"/>
  <c r="M134" i="5"/>
  <c r="E114" i="5"/>
  <c r="E120" i="5"/>
  <c r="E118" i="5"/>
  <c r="E119" i="5"/>
  <c r="E117" i="5"/>
  <c r="C120" i="5"/>
  <c r="C118" i="5"/>
  <c r="C114" i="5"/>
  <c r="C119" i="5"/>
  <c r="C117" i="5"/>
  <c r="I149" i="5"/>
  <c r="I147" i="5"/>
  <c r="I150" i="5"/>
  <c r="I148" i="5"/>
  <c r="I144" i="5"/>
  <c r="E130" i="5"/>
  <c r="E128" i="5"/>
  <c r="E124" i="5"/>
  <c r="E129" i="5"/>
  <c r="E127" i="5"/>
  <c r="K97" i="5"/>
  <c r="E87" i="3"/>
  <c r="E88" i="3"/>
  <c r="E89" i="3"/>
  <c r="E90" i="3"/>
  <c r="E84" i="3"/>
  <c r="D89" i="3"/>
  <c r="D90" i="3"/>
  <c r="D84" i="3"/>
  <c r="D87" i="3"/>
  <c r="D88" i="3"/>
  <c r="E107" i="3"/>
  <c r="E108" i="3"/>
  <c r="E109" i="3"/>
  <c r="E110" i="3"/>
  <c r="E104" i="3"/>
  <c r="D99" i="3"/>
  <c r="D100" i="3"/>
  <c r="D94" i="3"/>
  <c r="D97" i="3"/>
  <c r="D98" i="3"/>
  <c r="D109" i="3"/>
  <c r="D110" i="3"/>
  <c r="D104" i="3"/>
  <c r="D107" i="3"/>
  <c r="D108" i="3"/>
  <c r="E97" i="3"/>
  <c r="E98" i="3"/>
  <c r="E99" i="3"/>
  <c r="E100" i="3"/>
  <c r="E94" i="3"/>
  <c r="G89" i="3"/>
  <c r="G87" i="3"/>
  <c r="G90" i="3"/>
  <c r="G88" i="3"/>
  <c r="G84" i="3"/>
  <c r="L110" i="3"/>
  <c r="L108" i="3"/>
  <c r="L104" i="3"/>
  <c r="L109" i="3"/>
  <c r="L107" i="3"/>
  <c r="T120" i="3"/>
  <c r="T118" i="3"/>
  <c r="T114" i="3"/>
  <c r="T119" i="3"/>
  <c r="T117" i="3"/>
  <c r="K99" i="3"/>
  <c r="K97" i="3"/>
  <c r="K100" i="3"/>
  <c r="K98" i="3"/>
  <c r="K94" i="3"/>
  <c r="M120" i="3"/>
  <c r="M118" i="3"/>
  <c r="M114" i="3"/>
  <c r="M119" i="3"/>
  <c r="M117" i="3"/>
  <c r="F99" i="3"/>
  <c r="F97" i="3"/>
  <c r="F100" i="3"/>
  <c r="F98" i="3"/>
  <c r="F94" i="3"/>
  <c r="N109" i="3"/>
  <c r="N107" i="3"/>
  <c r="N110" i="3"/>
  <c r="N108" i="3"/>
  <c r="N104" i="3"/>
  <c r="N119" i="3"/>
  <c r="N117" i="3"/>
  <c r="N120" i="3"/>
  <c r="N118" i="3"/>
  <c r="N114" i="3"/>
  <c r="I110" i="3"/>
  <c r="I108" i="3"/>
  <c r="I104" i="3"/>
  <c r="I109" i="3"/>
  <c r="I107" i="3"/>
  <c r="S119" i="3"/>
  <c r="S117" i="3"/>
  <c r="S120" i="3"/>
  <c r="S118" i="3"/>
  <c r="S114" i="3"/>
  <c r="H110" i="3"/>
  <c r="H108" i="3"/>
  <c r="H104" i="3"/>
  <c r="H109" i="3"/>
  <c r="H107" i="3"/>
  <c r="P120" i="3"/>
  <c r="P118" i="3"/>
  <c r="P114" i="3"/>
  <c r="P119" i="3"/>
  <c r="P117" i="3"/>
  <c r="G99" i="3"/>
  <c r="G97" i="3"/>
  <c r="G100" i="3"/>
  <c r="G98" i="3"/>
  <c r="G94" i="3"/>
  <c r="O109" i="3"/>
  <c r="O107" i="3"/>
  <c r="O110" i="3"/>
  <c r="O108" i="3"/>
  <c r="O104" i="3"/>
  <c r="Q120" i="3"/>
  <c r="Q118" i="3"/>
  <c r="Q114" i="3"/>
  <c r="Q119" i="3"/>
  <c r="Q117" i="3"/>
  <c r="J99" i="3"/>
  <c r="J97" i="3"/>
  <c r="J100" i="3"/>
  <c r="J98" i="3"/>
  <c r="J94" i="3"/>
  <c r="J119" i="3"/>
  <c r="J117" i="3"/>
  <c r="J120" i="3"/>
  <c r="J118" i="3"/>
  <c r="J114" i="3"/>
  <c r="I100" i="3"/>
  <c r="I98" i="3"/>
  <c r="I94" i="3"/>
  <c r="I99" i="3"/>
  <c r="I97" i="3"/>
  <c r="G119" i="3"/>
  <c r="G117" i="3"/>
  <c r="G120" i="3"/>
  <c r="G118" i="3"/>
  <c r="G114" i="3"/>
  <c r="C110" i="3"/>
  <c r="C108" i="3"/>
  <c r="C104" i="3"/>
  <c r="C109" i="3"/>
  <c r="C107" i="3"/>
  <c r="L100" i="3"/>
  <c r="L98" i="3"/>
  <c r="L94" i="3"/>
  <c r="L99" i="3"/>
  <c r="L97" i="3"/>
  <c r="L120" i="3"/>
  <c r="L118" i="3"/>
  <c r="L114" i="3"/>
  <c r="L119" i="3"/>
  <c r="L117" i="3"/>
  <c r="F89" i="3"/>
  <c r="F87" i="3"/>
  <c r="F90" i="3"/>
  <c r="F88" i="3"/>
  <c r="F84" i="3"/>
  <c r="K109" i="3"/>
  <c r="K107" i="3"/>
  <c r="K110" i="3"/>
  <c r="K108" i="3"/>
  <c r="K104" i="3"/>
  <c r="F109" i="3"/>
  <c r="F107" i="3"/>
  <c r="F110" i="3"/>
  <c r="F108" i="3"/>
  <c r="F104" i="3"/>
  <c r="F119" i="3"/>
  <c r="F117" i="3"/>
  <c r="F120" i="3"/>
  <c r="F118" i="3"/>
  <c r="F114" i="3"/>
  <c r="H90" i="3"/>
  <c r="H88" i="3"/>
  <c r="H84" i="3"/>
  <c r="H89" i="3"/>
  <c r="H87" i="3"/>
  <c r="K119" i="3"/>
  <c r="K117" i="3"/>
  <c r="K120" i="3"/>
  <c r="K118" i="3"/>
  <c r="K114" i="3"/>
  <c r="H100" i="3"/>
  <c r="H98" i="3"/>
  <c r="H94" i="3"/>
  <c r="H99" i="3"/>
  <c r="H97" i="3"/>
  <c r="H120" i="3"/>
  <c r="H118" i="3"/>
  <c r="H114" i="3"/>
  <c r="H119" i="3"/>
  <c r="H117" i="3"/>
  <c r="J89" i="3"/>
  <c r="J87" i="3"/>
  <c r="J90" i="3"/>
  <c r="J88" i="3"/>
  <c r="J84" i="3"/>
  <c r="G109" i="3"/>
  <c r="G107" i="3"/>
  <c r="G110" i="3"/>
  <c r="G108" i="3"/>
  <c r="G104" i="3"/>
  <c r="I120" i="3"/>
  <c r="I118" i="3"/>
  <c r="I114" i="3"/>
  <c r="I119" i="3"/>
  <c r="I117" i="3"/>
  <c r="I90" i="3"/>
  <c r="I88" i="3"/>
  <c r="I84" i="3"/>
  <c r="I89" i="3"/>
  <c r="I87" i="3"/>
  <c r="J109" i="3"/>
  <c r="J107" i="3"/>
  <c r="J110" i="3"/>
  <c r="J108" i="3"/>
  <c r="J104" i="3"/>
  <c r="R119" i="3"/>
  <c r="R117" i="3"/>
  <c r="R120" i="3"/>
  <c r="R118" i="3"/>
  <c r="R114" i="3"/>
  <c r="M110" i="3"/>
  <c r="M108" i="3"/>
  <c r="M104" i="3"/>
  <c r="M109" i="3"/>
  <c r="M107" i="3"/>
  <c r="O119" i="3"/>
  <c r="O117" i="3"/>
  <c r="O120" i="3"/>
  <c r="O118" i="3"/>
  <c r="O114" i="3"/>
  <c r="C100" i="3"/>
  <c r="C98" i="3"/>
  <c r="C94" i="3"/>
  <c r="C99" i="3"/>
  <c r="C97" i="3"/>
  <c r="K48" i="1"/>
  <c r="K46" i="1"/>
  <c r="K49" i="1"/>
  <c r="M39" i="1"/>
  <c r="L84" i="1"/>
  <c r="L74" i="1"/>
  <c r="L64" i="1"/>
  <c r="L54" i="1"/>
  <c r="L44" i="1"/>
  <c r="K73" i="1" l="1"/>
  <c r="K77" i="1"/>
  <c r="K79" i="1"/>
  <c r="K76" i="1"/>
  <c r="K78" i="1"/>
  <c r="K57" i="1"/>
  <c r="K56" i="1"/>
  <c r="K59" i="1"/>
  <c r="K58" i="1"/>
  <c r="K53" i="1"/>
  <c r="K88" i="1"/>
  <c r="K87" i="1"/>
  <c r="K86" i="1"/>
  <c r="K83" i="1"/>
  <c r="K89" i="1"/>
  <c r="K63" i="1"/>
  <c r="K69" i="1"/>
  <c r="K67" i="1"/>
  <c r="K66" i="1"/>
  <c r="K68" i="1"/>
  <c r="N137" i="5"/>
  <c r="N140" i="5"/>
  <c r="N138" i="5"/>
  <c r="N134" i="5"/>
  <c r="N139" i="5"/>
  <c r="K47" i="1"/>
  <c r="L67" i="3"/>
  <c r="N148" i="5"/>
  <c r="N144" i="5"/>
  <c r="N149" i="5"/>
  <c r="N147" i="5"/>
  <c r="N150" i="5"/>
  <c r="L55" i="1"/>
  <c r="L50" i="1" s="1"/>
  <c r="L65" i="1"/>
  <c r="L60" i="1" s="1"/>
  <c r="P110" i="5"/>
  <c r="O115" i="5"/>
  <c r="O116" i="5" s="1"/>
  <c r="O111" i="5" s="1"/>
  <c r="O135" i="5"/>
  <c r="O136" i="5" s="1"/>
  <c r="O131" i="5" s="1"/>
  <c r="O145" i="5"/>
  <c r="O146" i="5" s="1"/>
  <c r="O141" i="5" s="1"/>
  <c r="O125" i="5"/>
  <c r="O126" i="5" s="1"/>
  <c r="O121" i="5" s="1"/>
  <c r="O151" i="5"/>
  <c r="L45" i="1"/>
  <c r="L40" i="1" s="1"/>
  <c r="L70" i="1"/>
  <c r="L73" i="1" s="1"/>
  <c r="L75" i="1"/>
  <c r="N119" i="5"/>
  <c r="N117" i="5"/>
  <c r="N120" i="5"/>
  <c r="N118" i="5"/>
  <c r="N114" i="5"/>
  <c r="L85" i="1"/>
  <c r="L80" i="1" s="1"/>
  <c r="N129" i="5"/>
  <c r="N127" i="5"/>
  <c r="N130" i="5"/>
  <c r="N128" i="5"/>
  <c r="N124" i="5"/>
  <c r="L97" i="5"/>
  <c r="L77" i="1"/>
  <c r="M84" i="1"/>
  <c r="M74" i="1"/>
  <c r="M64" i="1"/>
  <c r="M54" i="1"/>
  <c r="M44" i="1"/>
  <c r="N39" i="1"/>
  <c r="L68" i="1" l="1"/>
  <c r="L66" i="1"/>
  <c r="L67" i="1"/>
  <c r="L63" i="1"/>
  <c r="L69" i="1"/>
  <c r="L86" i="1"/>
  <c r="L88" i="1"/>
  <c r="L83" i="1"/>
  <c r="L89" i="1"/>
  <c r="L87" i="1"/>
  <c r="L43" i="1"/>
  <c r="L46" i="1"/>
  <c r="L49" i="1"/>
  <c r="L47" i="1"/>
  <c r="L48" i="1"/>
  <c r="L53" i="1"/>
  <c r="L59" i="1"/>
  <c r="L57" i="1"/>
  <c r="L58" i="1"/>
  <c r="L56" i="1"/>
  <c r="O139" i="5"/>
  <c r="O134" i="5"/>
  <c r="O137" i="5"/>
  <c r="O140" i="5"/>
  <c r="O138" i="5"/>
  <c r="M85" i="1"/>
  <c r="M80" i="1" s="1"/>
  <c r="L79" i="1"/>
  <c r="O120" i="5"/>
  <c r="O118" i="5"/>
  <c r="O114" i="5"/>
  <c r="O119" i="5"/>
  <c r="O117" i="5"/>
  <c r="M75" i="1"/>
  <c r="M70" i="1" s="1"/>
  <c r="L78" i="1"/>
  <c r="L76" i="1"/>
  <c r="M67" i="3"/>
  <c r="M40" i="1"/>
  <c r="M43" i="1" s="1"/>
  <c r="M45" i="1"/>
  <c r="M65" i="1"/>
  <c r="M60" i="1" s="1"/>
  <c r="O147" i="5"/>
  <c r="O148" i="5"/>
  <c r="O150" i="5"/>
  <c r="O144" i="5"/>
  <c r="O149" i="5"/>
  <c r="Q110" i="5"/>
  <c r="P145" i="5"/>
  <c r="P146" i="5" s="1"/>
  <c r="P141" i="5" s="1"/>
  <c r="P135" i="5"/>
  <c r="P136" i="5" s="1"/>
  <c r="P131" i="5" s="1"/>
  <c r="P125" i="5"/>
  <c r="P126" i="5" s="1"/>
  <c r="P121" i="5" s="1"/>
  <c r="P115" i="5"/>
  <c r="P116" i="5" s="1"/>
  <c r="P111" i="5" s="1"/>
  <c r="P151" i="5"/>
  <c r="M55" i="1"/>
  <c r="M50" i="1" s="1"/>
  <c r="O124" i="5"/>
  <c r="O129" i="5"/>
  <c r="O127" i="5"/>
  <c r="O130" i="5"/>
  <c r="O128" i="5"/>
  <c r="M97" i="5"/>
  <c r="M47" i="1"/>
  <c r="O39" i="1"/>
  <c r="N84" i="1"/>
  <c r="N74" i="1"/>
  <c r="N64" i="1"/>
  <c r="N54" i="1"/>
  <c r="N44" i="1"/>
  <c r="M89" i="1" l="1"/>
  <c r="M86" i="1"/>
  <c r="M88" i="1"/>
  <c r="M87" i="1"/>
  <c r="M83" i="1"/>
  <c r="M63" i="1"/>
  <c r="M68" i="1"/>
  <c r="M66" i="1"/>
  <c r="M67" i="1"/>
  <c r="M69" i="1"/>
  <c r="M58" i="1"/>
  <c r="M57" i="1"/>
  <c r="M56" i="1"/>
  <c r="M53" i="1"/>
  <c r="M59" i="1"/>
  <c r="M78" i="1"/>
  <c r="M77" i="1"/>
  <c r="M73" i="1"/>
  <c r="M79" i="1"/>
  <c r="M76" i="1"/>
  <c r="N67" i="3"/>
  <c r="N45" i="1"/>
  <c r="N40" i="1" s="1"/>
  <c r="P120" i="5"/>
  <c r="P118" i="5"/>
  <c r="P114" i="5"/>
  <c r="P119" i="5"/>
  <c r="P117" i="5"/>
  <c r="M46" i="1"/>
  <c r="N55" i="1"/>
  <c r="N50" i="1" s="1"/>
  <c r="P124" i="5"/>
  <c r="P129" i="5"/>
  <c r="P127" i="5"/>
  <c r="P130" i="5"/>
  <c r="P128" i="5"/>
  <c r="N85" i="1"/>
  <c r="N80" i="1" s="1"/>
  <c r="P149" i="5"/>
  <c r="P147" i="5"/>
  <c r="P150" i="5"/>
  <c r="P148" i="5"/>
  <c r="P144" i="5"/>
  <c r="M49" i="1"/>
  <c r="M48" i="1"/>
  <c r="N65" i="1"/>
  <c r="N60" i="1" s="1"/>
  <c r="N75" i="1"/>
  <c r="N70" i="1" s="1"/>
  <c r="P139" i="5"/>
  <c r="P137" i="5"/>
  <c r="P140" i="5"/>
  <c r="P138" i="5"/>
  <c r="P134" i="5"/>
  <c r="R110" i="5"/>
  <c r="Q135" i="5"/>
  <c r="Q136" i="5" s="1"/>
  <c r="Q131" i="5" s="1"/>
  <c r="Q125" i="5"/>
  <c r="Q126" i="5" s="1"/>
  <c r="Q121" i="5" s="1"/>
  <c r="Q145" i="5"/>
  <c r="Q146" i="5" s="1"/>
  <c r="Q141" i="5" s="1"/>
  <c r="Q115" i="5"/>
  <c r="Q116" i="5" s="1"/>
  <c r="Q111" i="5" s="1"/>
  <c r="Q151" i="5"/>
  <c r="N97" i="5"/>
  <c r="O84" i="1"/>
  <c r="O74" i="1"/>
  <c r="O64" i="1"/>
  <c r="O54" i="1"/>
  <c r="O44" i="1"/>
  <c r="P39" i="1"/>
  <c r="N43" i="1" l="1"/>
  <c r="N49" i="1"/>
  <c r="N46" i="1"/>
  <c r="N47" i="1"/>
  <c r="N48" i="1"/>
  <c r="N79" i="1"/>
  <c r="N76" i="1"/>
  <c r="N77" i="1"/>
  <c r="N73" i="1"/>
  <c r="N78" i="1"/>
  <c r="N89" i="1"/>
  <c r="N88" i="1"/>
  <c r="N86" i="1"/>
  <c r="N83" i="1"/>
  <c r="N87" i="1"/>
  <c r="N58" i="1"/>
  <c r="N53" i="1"/>
  <c r="N57" i="1"/>
  <c r="N56" i="1"/>
  <c r="N59" i="1"/>
  <c r="N68" i="1"/>
  <c r="N67" i="1"/>
  <c r="N63" i="1"/>
  <c r="N69" i="1"/>
  <c r="N66" i="1"/>
  <c r="S110" i="5"/>
  <c r="R145" i="5"/>
  <c r="R146" i="5" s="1"/>
  <c r="R141" i="5" s="1"/>
  <c r="R135" i="5"/>
  <c r="R136" i="5" s="1"/>
  <c r="R131" i="5" s="1"/>
  <c r="R125" i="5"/>
  <c r="R126" i="5" s="1"/>
  <c r="R121" i="5" s="1"/>
  <c r="R115" i="5"/>
  <c r="R116" i="5" s="1"/>
  <c r="R111" i="5" s="1"/>
  <c r="R151" i="5"/>
  <c r="Q119" i="5"/>
  <c r="Q114" i="5"/>
  <c r="Q120" i="5"/>
  <c r="Q118" i="5"/>
  <c r="Q117" i="5"/>
  <c r="O45" i="1"/>
  <c r="O40" i="1" s="1"/>
  <c r="O55" i="1"/>
  <c r="O50" i="1" s="1"/>
  <c r="O65" i="1"/>
  <c r="O60" i="1" s="1"/>
  <c r="Q128" i="5"/>
  <c r="Q124" i="5"/>
  <c r="Q127" i="5"/>
  <c r="Q130" i="5"/>
  <c r="Q129" i="5"/>
  <c r="O67" i="3"/>
  <c r="Q150" i="5"/>
  <c r="Q147" i="5"/>
  <c r="Q149" i="5"/>
  <c r="Q148" i="5"/>
  <c r="Q144" i="5"/>
  <c r="O75" i="1"/>
  <c r="O70" i="1" s="1"/>
  <c r="O85" i="1"/>
  <c r="O80" i="1" s="1"/>
  <c r="Q138" i="5"/>
  <c r="Q134" i="5"/>
  <c r="Q139" i="5"/>
  <c r="Q140" i="5"/>
  <c r="Q137" i="5"/>
  <c r="O97" i="5"/>
  <c r="Q39" i="1"/>
  <c r="P84" i="1"/>
  <c r="P74" i="1"/>
  <c r="P64" i="1"/>
  <c r="P54" i="1"/>
  <c r="P44" i="1"/>
  <c r="O69" i="1" l="1"/>
  <c r="O63" i="1"/>
  <c r="O67" i="1"/>
  <c r="O68" i="1"/>
  <c r="O66" i="1"/>
  <c r="O49" i="1"/>
  <c r="O47" i="1"/>
  <c r="O48" i="1"/>
  <c r="O46" i="1"/>
  <c r="O43" i="1"/>
  <c r="O79" i="1"/>
  <c r="O76" i="1"/>
  <c r="O73" i="1"/>
  <c r="O77" i="1"/>
  <c r="O78" i="1"/>
  <c r="O53" i="1"/>
  <c r="O59" i="1"/>
  <c r="O58" i="1"/>
  <c r="O57" i="1"/>
  <c r="O56" i="1"/>
  <c r="O83" i="1"/>
  <c r="O89" i="1"/>
  <c r="O87" i="1"/>
  <c r="O88" i="1"/>
  <c r="O86" i="1"/>
  <c r="P75" i="1"/>
  <c r="P70" i="1" s="1"/>
  <c r="R148" i="5"/>
  <c r="R144" i="5"/>
  <c r="R149" i="5"/>
  <c r="R147" i="5"/>
  <c r="R150" i="5"/>
  <c r="P45" i="1"/>
  <c r="P40" i="1" s="1"/>
  <c r="P55" i="1"/>
  <c r="P50" i="1" s="1"/>
  <c r="P65" i="1"/>
  <c r="P60" i="1" s="1"/>
  <c r="R119" i="5"/>
  <c r="R117" i="5"/>
  <c r="R120" i="5"/>
  <c r="R118" i="5"/>
  <c r="R114" i="5"/>
  <c r="R129" i="5"/>
  <c r="R127" i="5"/>
  <c r="R130" i="5"/>
  <c r="R128" i="5"/>
  <c r="R124" i="5"/>
  <c r="T110" i="5"/>
  <c r="S125" i="5"/>
  <c r="S126" i="5" s="1"/>
  <c r="S121" i="5" s="1"/>
  <c r="S135" i="5"/>
  <c r="S136" i="5" s="1"/>
  <c r="S131" i="5" s="1"/>
  <c r="S145" i="5"/>
  <c r="S146" i="5" s="1"/>
  <c r="S141" i="5" s="1"/>
  <c r="S115" i="5"/>
  <c r="S151" i="5"/>
  <c r="P85" i="1"/>
  <c r="P80" i="1" s="1"/>
  <c r="R137" i="5"/>
  <c r="R140" i="5"/>
  <c r="R138" i="5"/>
  <c r="R134" i="5"/>
  <c r="R139" i="5"/>
  <c r="P67" i="3"/>
  <c r="P97" i="5"/>
  <c r="Q84" i="1"/>
  <c r="Q74" i="1"/>
  <c r="Q64" i="1"/>
  <c r="Q54" i="1"/>
  <c r="Q44" i="1"/>
  <c r="R39" i="1"/>
  <c r="P87" i="1" l="1"/>
  <c r="P83" i="1"/>
  <c r="P89" i="1"/>
  <c r="P86" i="1"/>
  <c r="P88" i="1"/>
  <c r="P63" i="1"/>
  <c r="P69" i="1"/>
  <c r="P68" i="1"/>
  <c r="P67" i="1"/>
  <c r="P66" i="1"/>
  <c r="P78" i="1"/>
  <c r="P77" i="1"/>
  <c r="P76" i="1"/>
  <c r="P79" i="1"/>
  <c r="P73" i="1"/>
  <c r="P48" i="1"/>
  <c r="P46" i="1"/>
  <c r="P47" i="1"/>
  <c r="P43" i="1"/>
  <c r="P49" i="1"/>
  <c r="P53" i="1"/>
  <c r="P58" i="1"/>
  <c r="P59" i="1"/>
  <c r="P57" i="1"/>
  <c r="P56" i="1"/>
  <c r="Q45" i="1"/>
  <c r="Q40" i="1" s="1"/>
  <c r="Q67" i="3"/>
  <c r="S140" i="5"/>
  <c r="S139" i="5"/>
  <c r="S138" i="5"/>
  <c r="S134" i="5"/>
  <c r="S137" i="5"/>
  <c r="Q55" i="1"/>
  <c r="Q50" i="1" s="1"/>
  <c r="S148" i="5"/>
  <c r="S147" i="5"/>
  <c r="S150" i="5"/>
  <c r="S149" i="5"/>
  <c r="S144" i="5"/>
  <c r="Q85" i="1"/>
  <c r="Q80" i="1" s="1"/>
  <c r="S130" i="5"/>
  <c r="S128" i="5"/>
  <c r="S124" i="5"/>
  <c r="S129" i="5"/>
  <c r="S127" i="5"/>
  <c r="Q65" i="1"/>
  <c r="Q60" i="1" s="1"/>
  <c r="Q75" i="1"/>
  <c r="Q70" i="1" s="1"/>
  <c r="U110" i="5"/>
  <c r="T145" i="5"/>
  <c r="T146" i="5" s="1"/>
  <c r="T141" i="5" s="1"/>
  <c r="T135" i="5"/>
  <c r="T136" i="5" s="1"/>
  <c r="T131" i="5" s="1"/>
  <c r="T125" i="5"/>
  <c r="T126" i="5" s="1"/>
  <c r="T121" i="5" s="1"/>
  <c r="T115" i="5"/>
  <c r="T151" i="5"/>
  <c r="Q97" i="5"/>
  <c r="R84" i="1"/>
  <c r="R74" i="1"/>
  <c r="R64" i="1"/>
  <c r="R54" i="1"/>
  <c r="R44" i="1"/>
  <c r="Q68" i="1" l="1"/>
  <c r="Q69" i="1"/>
  <c r="Q67" i="1"/>
  <c r="Q63" i="1"/>
  <c r="Q66" i="1"/>
  <c r="Q73" i="1"/>
  <c r="Q76" i="1"/>
  <c r="Q78" i="1"/>
  <c r="Q77" i="1"/>
  <c r="Q79" i="1"/>
  <c r="Q43" i="1"/>
  <c r="Q48" i="1"/>
  <c r="Q49" i="1"/>
  <c r="Q46" i="1"/>
  <c r="Q47" i="1"/>
  <c r="Q86" i="1"/>
  <c r="Q83" i="1"/>
  <c r="Q87" i="1"/>
  <c r="Q88" i="1"/>
  <c r="Q89" i="1"/>
  <c r="Q58" i="1"/>
  <c r="Q59" i="1"/>
  <c r="Q57" i="1"/>
  <c r="Q56" i="1"/>
  <c r="Q53" i="1"/>
  <c r="T124" i="5"/>
  <c r="T129" i="5"/>
  <c r="T127" i="5"/>
  <c r="T130" i="5"/>
  <c r="T128" i="5"/>
  <c r="R70" i="1"/>
  <c r="R73" i="1" s="1"/>
  <c r="R75" i="1"/>
  <c r="R80" i="1"/>
  <c r="R86" i="1" s="1"/>
  <c r="R85" i="1"/>
  <c r="R67" i="3"/>
  <c r="T149" i="5"/>
  <c r="T147" i="5"/>
  <c r="T150" i="5"/>
  <c r="T148" i="5"/>
  <c r="T144" i="5"/>
  <c r="V110" i="5"/>
  <c r="U115" i="5"/>
  <c r="U125" i="5"/>
  <c r="U126" i="5" s="1"/>
  <c r="U121" i="5" s="1"/>
  <c r="U135" i="5"/>
  <c r="U136" i="5" s="1"/>
  <c r="U131" i="5" s="1"/>
  <c r="U145" i="5"/>
  <c r="U146" i="5" s="1"/>
  <c r="U141" i="5" s="1"/>
  <c r="U151" i="5"/>
  <c r="R65" i="1"/>
  <c r="R60" i="1" s="1"/>
  <c r="R45" i="1"/>
  <c r="R40" i="1" s="1"/>
  <c r="T139" i="5"/>
  <c r="T137" i="5"/>
  <c r="T140" i="5"/>
  <c r="T138" i="5"/>
  <c r="T134" i="5"/>
  <c r="R50" i="1"/>
  <c r="R57" i="1" s="1"/>
  <c r="R55" i="1"/>
  <c r="R97" i="5"/>
  <c r="R83" i="1"/>
  <c r="R89" i="1"/>
  <c r="R87" i="1"/>
  <c r="R79" i="1"/>
  <c r="R53" i="1"/>
  <c r="R59" i="1"/>
  <c r="R58" i="1"/>
  <c r="R46" i="1" l="1"/>
  <c r="R43" i="1"/>
  <c r="R47" i="1"/>
  <c r="R48" i="1"/>
  <c r="R49" i="1"/>
  <c r="R68" i="1"/>
  <c r="R67" i="1"/>
  <c r="R66" i="1"/>
  <c r="R63" i="1"/>
  <c r="R69" i="1"/>
  <c r="U150" i="5"/>
  <c r="U148" i="5"/>
  <c r="U147" i="5"/>
  <c r="U144" i="5"/>
  <c r="U149" i="5"/>
  <c r="R56" i="1"/>
  <c r="R88" i="1"/>
  <c r="R77" i="1"/>
  <c r="U138" i="5"/>
  <c r="U134" i="5"/>
  <c r="U139" i="5"/>
  <c r="U137" i="5"/>
  <c r="U140" i="5"/>
  <c r="U128" i="5"/>
  <c r="U124" i="5"/>
  <c r="U129" i="5"/>
  <c r="U127" i="5"/>
  <c r="U130" i="5"/>
  <c r="S67" i="3"/>
  <c r="R78" i="1"/>
  <c r="R76" i="1"/>
  <c r="W110" i="5"/>
  <c r="V145" i="5"/>
  <c r="V146" i="5" s="1"/>
  <c r="V141" i="5" s="1"/>
  <c r="V135" i="5"/>
  <c r="V136" i="5" s="1"/>
  <c r="V131" i="5" s="1"/>
  <c r="V125" i="5"/>
  <c r="V115" i="5"/>
  <c r="V151" i="5"/>
  <c r="S97" i="5"/>
  <c r="T67" i="3" l="1"/>
  <c r="X110" i="5"/>
  <c r="W115" i="5"/>
  <c r="W125" i="5"/>
  <c r="W135" i="5"/>
  <c r="W136" i="5" s="1"/>
  <c r="W131" i="5" s="1"/>
  <c r="W145" i="5"/>
  <c r="W146" i="5" s="1"/>
  <c r="W141" i="5" s="1"/>
  <c r="W151" i="5"/>
  <c r="V137" i="5"/>
  <c r="V140" i="5"/>
  <c r="V138" i="5"/>
  <c r="V134" i="5"/>
  <c r="V139" i="5"/>
  <c r="V148" i="5"/>
  <c r="V144" i="5"/>
  <c r="V149" i="5"/>
  <c r="V147" i="5"/>
  <c r="V150" i="5"/>
  <c r="U97" i="5"/>
  <c r="Y110" i="5" l="1"/>
  <c r="X145" i="5"/>
  <c r="X146" i="5" s="1"/>
  <c r="X141" i="5" s="1"/>
  <c r="X135" i="5"/>
  <c r="X136" i="5" s="1"/>
  <c r="X131" i="5" s="1"/>
  <c r="X125" i="5"/>
  <c r="X126" i="5" s="1"/>
  <c r="X121" i="5" s="1"/>
  <c r="X115" i="5"/>
  <c r="X116" i="5" s="1"/>
  <c r="X111" i="5" s="1"/>
  <c r="X151" i="5"/>
  <c r="W147" i="5"/>
  <c r="W150" i="5"/>
  <c r="W149" i="5"/>
  <c r="W148" i="5"/>
  <c r="W144" i="5"/>
  <c r="W137" i="5"/>
  <c r="W140" i="5"/>
  <c r="W134" i="5"/>
  <c r="W138" i="5"/>
  <c r="W139" i="5"/>
  <c r="T69" i="3"/>
  <c r="C75" i="3"/>
  <c r="C105" i="5"/>
  <c r="U99" i="5"/>
  <c r="T116" i="5" l="1"/>
  <c r="T111" i="5" s="1"/>
  <c r="V126" i="5"/>
  <c r="V121" i="5" s="1"/>
  <c r="V116" i="5"/>
  <c r="V111" i="5" s="1"/>
  <c r="X139" i="5"/>
  <c r="X137" i="5"/>
  <c r="X140" i="5"/>
  <c r="X138" i="5"/>
  <c r="X134" i="5"/>
  <c r="X120" i="5"/>
  <c r="X118" i="5"/>
  <c r="X114" i="5"/>
  <c r="X119" i="5"/>
  <c r="X117" i="5"/>
  <c r="X124" i="5"/>
  <c r="X129" i="5"/>
  <c r="X127" i="5"/>
  <c r="X130" i="5"/>
  <c r="X128" i="5"/>
  <c r="I69" i="3"/>
  <c r="J69" i="3"/>
  <c r="K69" i="3"/>
  <c r="L69" i="3"/>
  <c r="M69" i="3"/>
  <c r="N69" i="3"/>
  <c r="O69" i="3"/>
  <c r="P69" i="3"/>
  <c r="Q69" i="3"/>
  <c r="R69" i="3"/>
  <c r="S86" i="3"/>
  <c r="S81" i="3" s="1"/>
  <c r="P96" i="3"/>
  <c r="P91" i="3" s="1"/>
  <c r="R96" i="3"/>
  <c r="R91" i="3" s="1"/>
  <c r="Q106" i="3"/>
  <c r="Q101" i="3" s="1"/>
  <c r="T106" i="3"/>
  <c r="T101" i="3" s="1"/>
  <c r="P86" i="3"/>
  <c r="P81" i="3" s="1"/>
  <c r="O86" i="3"/>
  <c r="O81" i="3" s="1"/>
  <c r="R86" i="3"/>
  <c r="R81" i="3" s="1"/>
  <c r="Q86" i="3"/>
  <c r="Q81" i="3" s="1"/>
  <c r="M96" i="3"/>
  <c r="M91" i="3" s="1"/>
  <c r="T96" i="3"/>
  <c r="T91" i="3" s="1"/>
  <c r="O96" i="3"/>
  <c r="O91" i="3" s="1"/>
  <c r="N96" i="3"/>
  <c r="N91" i="3" s="1"/>
  <c r="T86" i="3"/>
  <c r="T81" i="3" s="1"/>
  <c r="P106" i="3"/>
  <c r="P101" i="3" s="1"/>
  <c r="L86" i="3"/>
  <c r="L81" i="3" s="1"/>
  <c r="K86" i="3"/>
  <c r="K81" i="3" s="1"/>
  <c r="S96" i="3"/>
  <c r="S91" i="3" s="1"/>
  <c r="S69" i="3"/>
  <c r="R106" i="3"/>
  <c r="R101" i="3" s="1"/>
  <c r="N86" i="3"/>
  <c r="N81" i="3" s="1"/>
  <c r="M86" i="3"/>
  <c r="M81" i="3" s="1"/>
  <c r="Q96" i="3"/>
  <c r="Q91" i="3" s="1"/>
  <c r="S106" i="3"/>
  <c r="S101" i="3" s="1"/>
  <c r="X149" i="5"/>
  <c r="X147" i="5"/>
  <c r="X150" i="5"/>
  <c r="X148" i="5"/>
  <c r="X144" i="5"/>
  <c r="Z110" i="5"/>
  <c r="Y125" i="5"/>
  <c r="Y135" i="5"/>
  <c r="Y136" i="5" s="1"/>
  <c r="Y131" i="5" s="1"/>
  <c r="Y145" i="5"/>
  <c r="Y146" i="5" s="1"/>
  <c r="Y141" i="5" s="1"/>
  <c r="Y115" i="5"/>
  <c r="Y116" i="5" s="1"/>
  <c r="Y111" i="5" s="1"/>
  <c r="Y151" i="5"/>
  <c r="W116" i="5"/>
  <c r="W111" i="5" s="1"/>
  <c r="S116" i="5"/>
  <c r="S111" i="5" s="1"/>
  <c r="U116" i="5"/>
  <c r="U111" i="5" s="1"/>
  <c r="Y126" i="5"/>
  <c r="Y121" i="5" s="1"/>
  <c r="W126" i="5"/>
  <c r="W121" i="5" s="1"/>
  <c r="I99" i="5"/>
  <c r="J99" i="5"/>
  <c r="K99" i="5"/>
  <c r="L99" i="5"/>
  <c r="M99" i="5"/>
  <c r="N99" i="5"/>
  <c r="O99" i="5"/>
  <c r="P99" i="5"/>
  <c r="Q99" i="5"/>
  <c r="R99" i="5"/>
  <c r="S99" i="5"/>
  <c r="P100" i="3" l="1"/>
  <c r="P99" i="3"/>
  <c r="P97" i="3"/>
  <c r="P98" i="3"/>
  <c r="P94" i="3"/>
  <c r="R104" i="3"/>
  <c r="R110" i="3"/>
  <c r="R108" i="3"/>
  <c r="R109" i="3"/>
  <c r="R107" i="3"/>
  <c r="O100" i="3"/>
  <c r="O99" i="3"/>
  <c r="O97" i="3"/>
  <c r="O98" i="3"/>
  <c r="O94" i="3"/>
  <c r="Q109" i="3"/>
  <c r="Q107" i="3"/>
  <c r="Q110" i="3"/>
  <c r="Q104" i="3"/>
  <c r="Q108" i="3"/>
  <c r="M98" i="3"/>
  <c r="M99" i="3"/>
  <c r="M97" i="3"/>
  <c r="M100" i="3"/>
  <c r="M94" i="3"/>
  <c r="Q88" i="3"/>
  <c r="Q84" i="3"/>
  <c r="Q89" i="3"/>
  <c r="Q90" i="3"/>
  <c r="Q87" i="3"/>
  <c r="Y138" i="5"/>
  <c r="Y134" i="5"/>
  <c r="Y139" i="5"/>
  <c r="Y137" i="5"/>
  <c r="Y140" i="5"/>
  <c r="L89" i="3"/>
  <c r="L87" i="3"/>
  <c r="L88" i="3"/>
  <c r="L84" i="3"/>
  <c r="L90" i="3"/>
  <c r="Q94" i="3"/>
  <c r="Q99" i="3"/>
  <c r="Q97" i="3"/>
  <c r="Q98" i="3"/>
  <c r="Q100" i="3"/>
  <c r="P104" i="3"/>
  <c r="P109" i="3"/>
  <c r="P107" i="3"/>
  <c r="P110" i="3"/>
  <c r="P108" i="3"/>
  <c r="O84" i="3"/>
  <c r="O87" i="3"/>
  <c r="O90" i="3"/>
  <c r="O88" i="3"/>
  <c r="O89" i="3"/>
  <c r="V119" i="5"/>
  <c r="V117" i="5"/>
  <c r="V120" i="5"/>
  <c r="V118" i="5"/>
  <c r="V114" i="5"/>
  <c r="T97" i="3"/>
  <c r="T98" i="3"/>
  <c r="T99" i="3"/>
  <c r="T94" i="3"/>
  <c r="T100" i="3"/>
  <c r="S98" i="3"/>
  <c r="S94" i="3"/>
  <c r="S97" i="3"/>
  <c r="S100" i="3"/>
  <c r="S99" i="3"/>
  <c r="K88" i="3"/>
  <c r="K89" i="3"/>
  <c r="K87" i="3"/>
  <c r="K90" i="3"/>
  <c r="K84" i="3"/>
  <c r="S109" i="3"/>
  <c r="S107" i="3"/>
  <c r="S110" i="3"/>
  <c r="S108" i="3"/>
  <c r="S104" i="3"/>
  <c r="R89" i="3"/>
  <c r="R88" i="3"/>
  <c r="R87" i="3"/>
  <c r="R90" i="3"/>
  <c r="R84" i="3"/>
  <c r="AA110" i="5"/>
  <c r="Z145" i="5"/>
  <c r="Z146" i="5" s="1"/>
  <c r="Z141" i="5" s="1"/>
  <c r="Z135" i="5"/>
  <c r="Z136" i="5" s="1"/>
  <c r="Z131" i="5" s="1"/>
  <c r="Z125" i="5"/>
  <c r="Z126" i="5" s="1"/>
  <c r="Z121" i="5" s="1"/>
  <c r="Z115" i="5"/>
  <c r="Z116" i="5" s="1"/>
  <c r="Z111" i="5" s="1"/>
  <c r="Z151" i="5"/>
  <c r="M89" i="3"/>
  <c r="M90" i="3"/>
  <c r="M84" i="3"/>
  <c r="M87" i="3"/>
  <c r="M88" i="3"/>
  <c r="T89" i="3"/>
  <c r="T84" i="3"/>
  <c r="T90" i="3"/>
  <c r="T87" i="3"/>
  <c r="T88" i="3"/>
  <c r="P88" i="3"/>
  <c r="P89" i="3"/>
  <c r="P84" i="3"/>
  <c r="P90" i="3"/>
  <c r="P87" i="3"/>
  <c r="V129" i="5"/>
  <c r="V127" i="5"/>
  <c r="V130" i="5"/>
  <c r="V128" i="5"/>
  <c r="V124" i="5"/>
  <c r="R98" i="3"/>
  <c r="R99" i="3"/>
  <c r="R100" i="3"/>
  <c r="R97" i="3"/>
  <c r="R94" i="3"/>
  <c r="Y149" i="5"/>
  <c r="Y147" i="5"/>
  <c r="Y144" i="5"/>
  <c r="Y150" i="5"/>
  <c r="Y148" i="5"/>
  <c r="S88" i="3"/>
  <c r="S89" i="3"/>
  <c r="S84" i="3"/>
  <c r="S87" i="3"/>
  <c r="S90" i="3"/>
  <c r="N89" i="3"/>
  <c r="N84" i="3"/>
  <c r="N87" i="3"/>
  <c r="N90" i="3"/>
  <c r="N88" i="3"/>
  <c r="N97" i="3"/>
  <c r="N100" i="3"/>
  <c r="N94" i="3"/>
  <c r="N98" i="3"/>
  <c r="N99" i="3"/>
  <c r="T109" i="3"/>
  <c r="T107" i="3"/>
  <c r="T110" i="3"/>
  <c r="T108" i="3"/>
  <c r="T104" i="3"/>
  <c r="T120" i="5"/>
  <c r="T118" i="5"/>
  <c r="T114" i="5"/>
  <c r="T119" i="5"/>
  <c r="T117" i="5"/>
  <c r="U114" i="5"/>
  <c r="U120" i="5"/>
  <c r="U118" i="5"/>
  <c r="U119" i="5"/>
  <c r="U117" i="5"/>
  <c r="W130" i="5"/>
  <c r="W128" i="5"/>
  <c r="W124" i="5"/>
  <c r="W129" i="5"/>
  <c r="W127" i="5"/>
  <c r="Y129" i="5"/>
  <c r="Y127" i="5"/>
  <c r="Y130" i="5"/>
  <c r="Y128" i="5"/>
  <c r="Y124" i="5"/>
  <c r="Y120" i="5"/>
  <c r="Y118" i="5"/>
  <c r="Y114" i="5"/>
  <c r="Y119" i="5"/>
  <c r="Y117" i="5"/>
  <c r="S120" i="5"/>
  <c r="S118" i="5"/>
  <c r="S114" i="5"/>
  <c r="S119" i="5"/>
  <c r="S117" i="5"/>
  <c r="W119" i="5"/>
  <c r="W117" i="5"/>
  <c r="W120" i="5"/>
  <c r="W118" i="5"/>
  <c r="W114" i="5"/>
  <c r="Z137" i="5" l="1"/>
  <c r="Z140" i="5"/>
  <c r="Z138" i="5"/>
  <c r="Z134" i="5"/>
  <c r="Z139" i="5"/>
  <c r="Z119" i="5"/>
  <c r="Z117" i="5"/>
  <c r="Z120" i="5"/>
  <c r="Z118" i="5"/>
  <c r="Z114" i="5"/>
  <c r="Z148" i="5"/>
  <c r="Z144" i="5"/>
  <c r="Z149" i="5"/>
  <c r="Z147" i="5"/>
  <c r="Z150" i="5"/>
  <c r="AB110" i="5"/>
  <c r="AA115" i="5"/>
  <c r="AA116" i="5" s="1"/>
  <c r="AA111" i="5" s="1"/>
  <c r="AA125" i="5"/>
  <c r="AA126" i="5" s="1"/>
  <c r="AA121" i="5" s="1"/>
  <c r="AA135" i="5"/>
  <c r="AA136" i="5" s="1"/>
  <c r="AA131" i="5" s="1"/>
  <c r="AA145" i="5"/>
  <c r="AA146" i="5" s="1"/>
  <c r="AA141" i="5" s="1"/>
  <c r="AA151" i="5"/>
  <c r="Z129" i="5"/>
  <c r="Z127" i="5"/>
  <c r="Z130" i="5"/>
  <c r="Z128" i="5"/>
  <c r="Z124" i="5"/>
  <c r="AC110" i="5" l="1"/>
  <c r="AB145" i="5"/>
  <c r="AB146" i="5" s="1"/>
  <c r="AB141" i="5" s="1"/>
  <c r="AB135" i="5"/>
  <c r="AB136" i="5" s="1"/>
  <c r="AB131" i="5" s="1"/>
  <c r="AB125" i="5"/>
  <c r="AB126" i="5" s="1"/>
  <c r="AB121" i="5" s="1"/>
  <c r="AB115" i="5"/>
  <c r="AB116" i="5" s="1"/>
  <c r="AB111" i="5" s="1"/>
  <c r="AB151" i="5"/>
  <c r="AA134" i="5"/>
  <c r="AA139" i="5"/>
  <c r="AA137" i="5"/>
  <c r="AA140" i="5"/>
  <c r="AA138" i="5"/>
  <c r="AA147" i="5"/>
  <c r="AA150" i="5"/>
  <c r="AA144" i="5"/>
  <c r="AA148" i="5"/>
  <c r="AA149" i="5"/>
  <c r="AA130" i="5"/>
  <c r="AA124" i="5"/>
  <c r="AA129" i="5"/>
  <c r="AA127" i="5"/>
  <c r="AA128" i="5"/>
  <c r="AA120" i="5"/>
  <c r="AA117" i="5"/>
  <c r="AA114" i="5"/>
  <c r="AA119" i="5"/>
  <c r="AA118" i="5"/>
  <c r="AB120" i="5" l="1"/>
  <c r="AB118" i="5"/>
  <c r="AB114" i="5"/>
  <c r="AB119" i="5"/>
  <c r="AB117" i="5"/>
  <c r="AB124" i="5"/>
  <c r="AB129" i="5"/>
  <c r="AB127" i="5"/>
  <c r="AB130" i="5"/>
  <c r="AB128" i="5"/>
  <c r="AB139" i="5"/>
  <c r="AB137" i="5"/>
  <c r="AB140" i="5"/>
  <c r="AB138" i="5"/>
  <c r="AB134" i="5"/>
  <c r="AB149" i="5"/>
  <c r="AB147" i="5"/>
  <c r="AB150" i="5"/>
  <c r="AB148" i="5"/>
  <c r="AB144" i="5"/>
  <c r="AD110" i="5"/>
  <c r="AC115" i="5"/>
  <c r="AC116" i="5" s="1"/>
  <c r="AC111" i="5" s="1"/>
  <c r="AC125" i="5"/>
  <c r="AC126" i="5" s="1"/>
  <c r="AC121" i="5" s="1"/>
  <c r="AC145" i="5"/>
  <c r="AC146" i="5" s="1"/>
  <c r="AC141" i="5" s="1"/>
  <c r="AC135" i="5"/>
  <c r="AC136" i="5" s="1"/>
  <c r="AC131" i="5" s="1"/>
  <c r="AC151" i="5"/>
  <c r="AC130" i="5" l="1"/>
  <c r="AC129" i="5"/>
  <c r="AC128" i="5"/>
  <c r="AC124" i="5"/>
  <c r="AC127" i="5"/>
  <c r="AC144" i="5"/>
  <c r="AC149" i="5"/>
  <c r="AC147" i="5"/>
  <c r="AC150" i="5"/>
  <c r="AC148" i="5"/>
  <c r="AC120" i="5"/>
  <c r="AC118" i="5"/>
  <c r="AC119" i="5"/>
  <c r="AC117" i="5"/>
  <c r="AC114" i="5"/>
  <c r="AE110" i="5"/>
  <c r="AD145" i="5"/>
  <c r="AD146" i="5" s="1"/>
  <c r="AD141" i="5" s="1"/>
  <c r="AD135" i="5"/>
  <c r="AD136" i="5" s="1"/>
  <c r="AD131" i="5" s="1"/>
  <c r="AD125" i="5"/>
  <c r="AD126" i="5" s="1"/>
  <c r="AD121" i="5" s="1"/>
  <c r="AD115" i="5"/>
  <c r="AD116" i="5" s="1"/>
  <c r="AD111" i="5" s="1"/>
  <c r="AD151" i="5"/>
  <c r="AC140" i="5"/>
  <c r="AC138" i="5"/>
  <c r="AC139" i="5"/>
  <c r="AC134" i="5"/>
  <c r="AC137" i="5"/>
  <c r="AD129" i="5" l="1"/>
  <c r="AD127" i="5"/>
  <c r="AD130" i="5"/>
  <c r="AD128" i="5"/>
  <c r="AD124" i="5"/>
  <c r="AF110" i="5"/>
  <c r="AE115" i="5"/>
  <c r="AE116" i="5" s="1"/>
  <c r="AE111" i="5" s="1"/>
  <c r="AE135" i="5"/>
  <c r="AE136" i="5" s="1"/>
  <c r="AE131" i="5" s="1"/>
  <c r="AE145" i="5"/>
  <c r="AE146" i="5" s="1"/>
  <c r="AE141" i="5" s="1"/>
  <c r="AE125" i="5"/>
  <c r="AE126" i="5" s="1"/>
  <c r="AE121" i="5" s="1"/>
  <c r="AE151" i="5"/>
  <c r="AD119" i="5"/>
  <c r="AD117" i="5"/>
  <c r="AD120" i="5"/>
  <c r="AD118" i="5"/>
  <c r="AD114" i="5"/>
  <c r="AD137" i="5"/>
  <c r="AD140" i="5"/>
  <c r="AD138" i="5"/>
  <c r="AD134" i="5"/>
  <c r="AD139" i="5"/>
  <c r="AD148" i="5"/>
  <c r="AD144" i="5"/>
  <c r="AD149" i="5"/>
  <c r="AD147" i="5"/>
  <c r="AD150" i="5"/>
  <c r="AE134" i="5" l="1"/>
  <c r="AE139" i="5"/>
  <c r="AE140" i="5"/>
  <c r="AE138" i="5"/>
  <c r="AE137" i="5"/>
  <c r="AG110" i="5"/>
  <c r="AF145" i="5"/>
  <c r="AF146" i="5" s="1"/>
  <c r="AF141" i="5" s="1"/>
  <c r="AF135" i="5"/>
  <c r="AF136" i="5" s="1"/>
  <c r="AF131" i="5" s="1"/>
  <c r="AF125" i="5"/>
  <c r="AF126" i="5" s="1"/>
  <c r="AF121" i="5" s="1"/>
  <c r="AF115" i="5"/>
  <c r="AF116" i="5" s="1"/>
  <c r="AF111" i="5" s="1"/>
  <c r="AF151" i="5"/>
  <c r="AE130" i="5"/>
  <c r="AE129" i="5"/>
  <c r="AE128" i="5"/>
  <c r="AE127" i="5"/>
  <c r="AE124" i="5"/>
  <c r="AE119" i="5"/>
  <c r="AE117" i="5"/>
  <c r="AE118" i="5"/>
  <c r="AE114" i="5"/>
  <c r="AE120" i="5"/>
  <c r="AE148" i="5"/>
  <c r="AE144" i="5"/>
  <c r="AE147" i="5"/>
  <c r="AE149" i="5"/>
  <c r="AE150" i="5"/>
  <c r="AF129" i="5" l="1"/>
  <c r="AF127" i="5"/>
  <c r="AF130" i="5"/>
  <c r="AF128" i="5"/>
  <c r="AF124" i="5"/>
  <c r="AF140" i="5"/>
  <c r="AF138" i="5"/>
  <c r="AF134" i="5"/>
  <c r="AF139" i="5"/>
  <c r="AF137" i="5"/>
  <c r="AF149" i="5"/>
  <c r="AF147" i="5"/>
  <c r="AF150" i="5"/>
  <c r="AF148" i="5"/>
  <c r="AF144" i="5"/>
  <c r="AH110" i="5"/>
  <c r="AG125" i="5"/>
  <c r="AG126" i="5" s="1"/>
  <c r="AG121" i="5" s="1"/>
  <c r="AG135" i="5"/>
  <c r="AG136" i="5" s="1"/>
  <c r="AG131" i="5" s="1"/>
  <c r="AG145" i="5"/>
  <c r="AG146" i="5" s="1"/>
  <c r="AG141" i="5" s="1"/>
  <c r="AG115" i="5"/>
  <c r="AG116" i="5" s="1"/>
  <c r="AG111" i="5" s="1"/>
  <c r="AG151" i="5"/>
  <c r="AF114" i="5"/>
  <c r="AF119" i="5"/>
  <c r="AF117" i="5"/>
  <c r="AF120" i="5"/>
  <c r="AF118" i="5"/>
  <c r="AG128" i="5" l="1"/>
  <c r="AG124" i="5"/>
  <c r="AG127" i="5"/>
  <c r="AG130" i="5"/>
  <c r="AG129" i="5"/>
  <c r="AI110" i="5"/>
  <c r="AH145" i="5"/>
  <c r="AH146" i="5" s="1"/>
  <c r="AH141" i="5" s="1"/>
  <c r="AH135" i="5"/>
  <c r="AH136" i="5" s="1"/>
  <c r="AH131" i="5" s="1"/>
  <c r="AH125" i="5"/>
  <c r="AH126" i="5" s="1"/>
  <c r="AH121" i="5" s="1"/>
  <c r="AH115" i="5"/>
  <c r="AH116" i="5" s="1"/>
  <c r="AH111" i="5" s="1"/>
  <c r="AH151" i="5"/>
  <c r="AG120" i="5"/>
  <c r="AG119" i="5"/>
  <c r="AG118" i="5"/>
  <c r="AG114" i="5"/>
  <c r="AG117" i="5"/>
  <c r="AG148" i="5"/>
  <c r="AG149" i="5"/>
  <c r="AG144" i="5"/>
  <c r="AG147" i="5"/>
  <c r="AG150" i="5"/>
  <c r="AG137" i="5"/>
  <c r="AG139" i="5"/>
  <c r="AG140" i="5"/>
  <c r="AG138" i="5"/>
  <c r="AG134" i="5"/>
  <c r="AH137" i="5" l="1"/>
  <c r="AH140" i="5"/>
  <c r="AH138" i="5"/>
  <c r="AH134" i="5"/>
  <c r="AH139" i="5"/>
  <c r="AH148" i="5"/>
  <c r="AH144" i="5"/>
  <c r="AH149" i="5"/>
  <c r="AH147" i="5"/>
  <c r="AH150" i="5"/>
  <c r="AJ110" i="5"/>
  <c r="AI125" i="5"/>
  <c r="AI126" i="5" s="1"/>
  <c r="AI121" i="5" s="1"/>
  <c r="AI115" i="5"/>
  <c r="AI116" i="5" s="1"/>
  <c r="AI111" i="5" s="1"/>
  <c r="AI135" i="5"/>
  <c r="AI136" i="5" s="1"/>
  <c r="AI131" i="5" s="1"/>
  <c r="AI145" i="5"/>
  <c r="AI146" i="5" s="1"/>
  <c r="AI141" i="5" s="1"/>
  <c r="AI151" i="5"/>
  <c r="AH119" i="5"/>
  <c r="AH117" i="5"/>
  <c r="AH120" i="5"/>
  <c r="AH118" i="5"/>
  <c r="AH114" i="5"/>
  <c r="AH129" i="5"/>
  <c r="AH127" i="5"/>
  <c r="AH130" i="5"/>
  <c r="AH128" i="5"/>
  <c r="AH124" i="5"/>
  <c r="AI148" i="5" l="1"/>
  <c r="AI144" i="5"/>
  <c r="AI147" i="5"/>
  <c r="AI150" i="5"/>
  <c r="AI149" i="5"/>
  <c r="AI139" i="5"/>
  <c r="AI138" i="5"/>
  <c r="AI137" i="5"/>
  <c r="AI140" i="5"/>
  <c r="AI134" i="5"/>
  <c r="AI120" i="5"/>
  <c r="AI114" i="5"/>
  <c r="AI119" i="5"/>
  <c r="AI118" i="5"/>
  <c r="AI117" i="5"/>
  <c r="AI127" i="5"/>
  <c r="AI124" i="5"/>
  <c r="AI129" i="5"/>
  <c r="AI130" i="5"/>
  <c r="AI128" i="5"/>
  <c r="AJ145" i="5"/>
  <c r="AJ146" i="5" s="1"/>
  <c r="AJ141" i="5" s="1"/>
  <c r="AJ135" i="5"/>
  <c r="AJ136" i="5" s="1"/>
  <c r="AJ131" i="5" s="1"/>
  <c r="AJ125" i="5"/>
  <c r="AJ126" i="5" s="1"/>
  <c r="AJ121" i="5" s="1"/>
  <c r="AJ115" i="5"/>
  <c r="AJ116" i="5" s="1"/>
  <c r="AJ111" i="5" s="1"/>
  <c r="AK110" i="5"/>
  <c r="AJ151" i="5"/>
  <c r="AJ124" i="5" l="1"/>
  <c r="AJ129" i="5"/>
  <c r="AJ127" i="5"/>
  <c r="AJ130" i="5"/>
  <c r="AJ128" i="5"/>
  <c r="AK125" i="5"/>
  <c r="AK126" i="5" s="1"/>
  <c r="AK121" i="5" s="1"/>
  <c r="AK135" i="5"/>
  <c r="AK136" i="5" s="1"/>
  <c r="AK131" i="5" s="1"/>
  <c r="AK115" i="5"/>
  <c r="AK116" i="5" s="1"/>
  <c r="AK111" i="5" s="1"/>
  <c r="AK151" i="5"/>
  <c r="AK145" i="5"/>
  <c r="AK146" i="5" s="1"/>
  <c r="AK141" i="5" s="1"/>
  <c r="AJ139" i="5"/>
  <c r="AJ137" i="5"/>
  <c r="AJ140" i="5"/>
  <c r="AJ138" i="5"/>
  <c r="AJ134" i="5"/>
  <c r="AJ149" i="5"/>
  <c r="AJ147" i="5"/>
  <c r="AJ150" i="5"/>
  <c r="AJ148" i="5"/>
  <c r="AJ144" i="5"/>
  <c r="AJ120" i="5"/>
  <c r="AJ118" i="5"/>
  <c r="AJ114" i="5"/>
  <c r="AJ119" i="5"/>
  <c r="AJ117" i="5"/>
  <c r="AK128" i="5" l="1"/>
  <c r="AK127" i="5"/>
  <c r="AK130" i="5"/>
  <c r="AK124" i="5"/>
  <c r="AK129" i="5"/>
  <c r="AK134" i="5"/>
  <c r="AK140" i="5"/>
  <c r="AK139" i="5"/>
  <c r="AK138" i="5"/>
  <c r="AK137" i="5"/>
  <c r="AK148" i="5"/>
  <c r="AK150" i="5"/>
  <c r="AK144" i="5"/>
  <c r="AK149" i="5"/>
  <c r="AK147" i="5"/>
  <c r="AK114" i="5"/>
  <c r="AK119" i="5"/>
  <c r="AK120" i="5"/>
  <c r="AK117" i="5"/>
  <c r="AK118" i="5"/>
</calcChain>
</file>

<file path=xl/comments1.xml><?xml version="1.0" encoding="utf-8"?>
<comments xmlns="http://schemas.openxmlformats.org/spreadsheetml/2006/main">
  <authors>
    <author>Jeppe Bak</author>
  </authors>
  <commentList>
    <comment ref="P11" authorId="0" shapeId="0">
      <text>
        <r>
          <rPr>
            <b/>
            <sz val="8"/>
            <color indexed="81"/>
            <rFont val="Tahoma"/>
            <charset val="1"/>
          </rPr>
          <t>Jeppe Bak:</t>
        </r>
        <r>
          <rPr>
            <sz val="8"/>
            <color indexed="81"/>
            <rFont val="Tahoma"/>
            <charset val="1"/>
          </rPr>
          <t xml:space="preserve">
I henhold til DIN 1986-100:2008-05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Jeppe Bak:</t>
        </r>
        <r>
          <rPr>
            <sz val="8"/>
            <color indexed="81"/>
            <rFont val="Tahoma"/>
            <family val="2"/>
          </rPr>
          <t xml:space="preserve">
jf. produktionstegninger fra Lindab SE</t>
        </r>
      </text>
    </comment>
  </commentList>
</comments>
</file>

<file path=xl/sharedStrings.xml><?xml version="1.0" encoding="utf-8"?>
<sst xmlns="http://schemas.openxmlformats.org/spreadsheetml/2006/main" count="383" uniqueCount="206">
  <si>
    <t>π =</t>
  </si>
  <si>
    <t>d</t>
  </si>
  <si>
    <t>Lindab</t>
  </si>
  <si>
    <t>[mm]</t>
  </si>
  <si>
    <t>-</t>
  </si>
  <si>
    <t>Rheinzink</t>
  </si>
  <si>
    <t>%- vis forskel</t>
  </si>
  <si>
    <t xml:space="preserve">Rheinzink større </t>
  </si>
  <si>
    <t>end Lindab</t>
  </si>
  <si>
    <t>Nominel</t>
  </si>
  <si>
    <t>størrelse</t>
  </si>
  <si>
    <t>Sammenligning Rheinzink - Lindab</t>
  </si>
  <si>
    <t>A</t>
  </si>
  <si>
    <r>
      <t>[mm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</si>
  <si>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NB! Hvis forkanten er under bagkantens niveau, så er det effektive areal naturligvis mindre end A herover.</t>
  </si>
  <si>
    <r>
      <t>d</t>
    </r>
    <r>
      <rPr>
        <vertAlign val="subscript"/>
        <sz val="11"/>
        <color theme="1"/>
        <rFont val="Calibri"/>
        <family val="2"/>
        <scheme val="minor"/>
      </rPr>
      <t>nom</t>
    </r>
  </si>
  <si>
    <t>diameter</t>
  </si>
  <si>
    <t>c-a</t>
  </si>
  <si>
    <t>v</t>
  </si>
  <si>
    <t>°</t>
  </si>
  <si>
    <t>Cirkelafsnit</t>
  </si>
  <si>
    <t>s</t>
  </si>
  <si>
    <t>DN</t>
  </si>
  <si>
    <t>korde</t>
  </si>
  <si>
    <t>a = W</t>
  </si>
  <si>
    <t>Kordelængde er stort set lig med diameter. Derfor anvendes diameteren i beregninger</t>
  </si>
  <si>
    <t>Odder 2010-03-24</t>
  </si>
  <si>
    <r>
      <t>[mm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</si>
  <si>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r>
      <t>Bestemmelse af rendens vandledningsevne i forhold til afstand til nedløbsrør. Fald på rende mellem 0</t>
    </r>
    <r>
      <rPr>
        <b/>
        <sz val="11"/>
        <color theme="1"/>
        <rFont val="Calibri"/>
        <family val="2"/>
      </rPr>
      <t>° og 3°</t>
    </r>
    <r>
      <rPr>
        <b/>
        <sz val="11"/>
        <color theme="1"/>
        <rFont val="Calibri"/>
        <family val="2"/>
        <scheme val="minor"/>
      </rPr>
      <t>.</t>
    </r>
  </si>
  <si>
    <t>- jf. EN 12056-3:2000, Tabelle 6</t>
  </si>
  <si>
    <r>
      <t>F</t>
    </r>
    <r>
      <rPr>
        <vertAlign val="subscript"/>
        <sz val="11"/>
        <color theme="1"/>
        <rFont val="Calibri"/>
        <family val="2"/>
        <scheme val="minor"/>
      </rPr>
      <t>L</t>
    </r>
  </si>
  <si>
    <t>L/W</t>
  </si>
  <si>
    <t>Udledning af ligning for Abflussbeiwerte:</t>
  </si>
  <si>
    <t>Af grafen ser det ud til, at kurven er lineær fra FL = 1 til 0,8 og igen med fladere hældning fra 0,8 til 0,6</t>
  </si>
  <si>
    <t>- 1,0 til 0,8:</t>
  </si>
  <si>
    <t xml:space="preserve">α = </t>
  </si>
  <si>
    <t>y =</t>
  </si>
  <si>
    <t>- 0,8 til 0,6:</t>
  </si>
  <si>
    <t>W</t>
  </si>
  <si>
    <t>Beregning af Afløbskapacitet for Rheinzink render  i forhold til afstand til afløb</t>
  </si>
  <si>
    <t>Nennmass</t>
  </si>
  <si>
    <t>Rinnenlänge (= Länge vom Rinnenanfang bis zum Ablauf) in m</t>
  </si>
  <si>
    <t>Q          [l/s]</t>
  </si>
  <si>
    <t>AW =</t>
  </si>
  <si>
    <t>W=</t>
  </si>
  <si>
    <r>
      <t>F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=f(L/W)</t>
    </r>
  </si>
  <si>
    <t>Se DIN 1986-100:2008-05 - Anhang B</t>
  </si>
  <si>
    <t>Aflæst</t>
  </si>
  <si>
    <t>Ligning</t>
  </si>
  <si>
    <t>Se produktions- tegninger fra Lindab SE</t>
  </si>
  <si>
    <t>250 (105)</t>
  </si>
  <si>
    <t>280 (127)</t>
  </si>
  <si>
    <t>333 (153)</t>
  </si>
  <si>
    <t>400 (192)</t>
  </si>
  <si>
    <t>500 (250)</t>
  </si>
  <si>
    <t>Merkblatt ZVDH</t>
  </si>
  <si>
    <t>Beregning af Afløbskapacitet for Lindab tagrender  i forhold til afstand til afløb</t>
  </si>
  <si>
    <t>250 (107)</t>
  </si>
  <si>
    <t>280 (123)</t>
  </si>
  <si>
    <t>333 (155)</t>
  </si>
  <si>
    <r>
      <t>AW [mm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 =</t>
    </r>
  </si>
  <si>
    <t>W [mm] =</t>
  </si>
  <si>
    <r>
      <t>Q</t>
    </r>
    <r>
      <rPr>
        <vertAlign val="subscript"/>
        <sz val="11"/>
        <color theme="1"/>
        <rFont val="Calibri"/>
        <family val="2"/>
        <scheme val="minor"/>
      </rPr>
      <t>RWP</t>
    </r>
  </si>
  <si>
    <t>[l/s]</t>
  </si>
  <si>
    <t>FL</t>
  </si>
  <si>
    <t>AW [mm2] =</t>
  </si>
  <si>
    <t>dnom</t>
  </si>
  <si>
    <t>di</t>
  </si>
  <si>
    <t>QRWP</t>
  </si>
  <si>
    <t>[mm2]</t>
  </si>
  <si>
    <t>Beregning af afløbskapacitet for Lindab nedløbsrør efter DIN 12056-3:2000</t>
  </si>
  <si>
    <t>Lindab Fallleitungen</t>
  </si>
  <si>
    <t>100 (250)</t>
  </si>
  <si>
    <t>125 (280)</t>
  </si>
  <si>
    <t>150 (333)</t>
  </si>
  <si>
    <t>190 (400)</t>
  </si>
  <si>
    <r>
      <t>Q</t>
    </r>
    <r>
      <rPr>
        <b/>
        <vertAlign val="subscript"/>
        <sz val="11"/>
        <color theme="1"/>
        <rFont val="Calibri"/>
        <family val="2"/>
        <scheme val="minor"/>
      </rPr>
      <t xml:space="preserve">rinne   </t>
    </r>
    <r>
      <rPr>
        <b/>
        <sz val="11"/>
        <color theme="1"/>
        <rFont val="Calibri"/>
        <family val="2"/>
        <scheme val="minor"/>
      </rPr>
      <t>[l/s]</t>
    </r>
  </si>
  <si>
    <t>Abflussverhalten von halbrunden Lindab Rinnen und daran anschlies</t>
  </si>
  <si>
    <t>SBI 185:1997</t>
  </si>
  <si>
    <t>fra 1,0 til og med 0,8:</t>
  </si>
  <si>
    <t>fra &gt; 0,8 til og med 0,6:</t>
  </si>
  <si>
    <t>Aachen</t>
  </si>
  <si>
    <t>Aschaffenburg</t>
  </si>
  <si>
    <t>Augsburg</t>
  </si>
  <si>
    <t>Aurich</t>
  </si>
  <si>
    <t>Bad Kissingen</t>
  </si>
  <si>
    <t>Bad Salzuflen</t>
  </si>
  <si>
    <t>Bad Tölz</t>
  </si>
  <si>
    <t>l/s</t>
  </si>
  <si>
    <r>
      <t>r</t>
    </r>
    <r>
      <rPr>
        <vertAlign val="subscript"/>
        <sz val="11"/>
        <color theme="1"/>
        <rFont val="Calibri"/>
        <family val="2"/>
        <scheme val="minor"/>
      </rPr>
      <t>5/5</t>
    </r>
  </si>
  <si>
    <r>
      <t>r</t>
    </r>
    <r>
      <rPr>
        <vertAlign val="subscript"/>
        <sz val="11"/>
        <color theme="1"/>
        <rFont val="Calibri"/>
        <family val="2"/>
        <scheme val="minor"/>
      </rPr>
      <t>5/5</t>
    </r>
    <r>
      <rPr>
        <sz val="11"/>
        <color theme="1"/>
        <rFont val="Calibri"/>
        <family val="2"/>
        <scheme val="minor"/>
      </rPr>
      <t xml:space="preserve"> =</t>
    </r>
  </si>
  <si>
    <t>osv.</t>
  </si>
  <si>
    <t>Bamberg</t>
  </si>
  <si>
    <t>Bayreut</t>
  </si>
  <si>
    <t>Berlin</t>
  </si>
  <si>
    <t>Bielefeld</t>
  </si>
  <si>
    <t>Bocholt</t>
  </si>
  <si>
    <t>Bonn</t>
  </si>
  <si>
    <t>Braunschweig</t>
  </si>
  <si>
    <t>Bremen</t>
  </si>
  <si>
    <t>Bremerhaven</t>
  </si>
  <si>
    <t>Chemnitz</t>
  </si>
  <si>
    <t>Cottbus</t>
  </si>
  <si>
    <t>Cuxhafen</t>
  </si>
  <si>
    <t>Dessau</t>
  </si>
  <si>
    <t>Dortmund</t>
  </si>
  <si>
    <t>Dresden</t>
  </si>
  <si>
    <t>Duisburg</t>
  </si>
  <si>
    <t>Düsseldorf</t>
  </si>
  <si>
    <t>Eisenach</t>
  </si>
  <si>
    <t>Emden</t>
  </si>
  <si>
    <t>Erfurt</t>
  </si>
  <si>
    <t>Erlangen</t>
  </si>
  <si>
    <t>Essen</t>
  </si>
  <si>
    <t>Frankfurt/Main</t>
  </si>
  <si>
    <t>Garmisch Partenkirchen</t>
  </si>
  <si>
    <t>Gera</t>
  </si>
  <si>
    <t>Göppingen</t>
  </si>
  <si>
    <t>Görlitz</t>
  </si>
  <si>
    <t>Göttingen</t>
  </si>
  <si>
    <t>Halle/Saale</t>
  </si>
  <si>
    <t>Hamburg</t>
  </si>
  <si>
    <t>Hamm</t>
  </si>
  <si>
    <t>Hanau</t>
  </si>
  <si>
    <t>Hannover</t>
  </si>
  <si>
    <t>Heidelberg</t>
  </si>
  <si>
    <t>Heilbronn</t>
  </si>
  <si>
    <t>Helmstedt</t>
  </si>
  <si>
    <t>Hildesheim</t>
  </si>
  <si>
    <t>Ingolstadt</t>
  </si>
  <si>
    <t>Kaiserlautern</t>
  </si>
  <si>
    <t>Karlsruhe</t>
  </si>
  <si>
    <t>Kassel</t>
  </si>
  <si>
    <t>Kiel</t>
  </si>
  <si>
    <t>Koblenz</t>
  </si>
  <si>
    <t>Köln</t>
  </si>
  <si>
    <t>Konstanz</t>
  </si>
  <si>
    <t>Leipzig</t>
  </si>
  <si>
    <t>Lindau</t>
  </si>
  <si>
    <t>Lingen</t>
  </si>
  <si>
    <t>Lübeck</t>
  </si>
  <si>
    <t>Lüdenscheid</t>
  </si>
  <si>
    <t>Magdeburg</t>
  </si>
  <si>
    <t>Mainz</t>
  </si>
  <si>
    <t>Mannheim</t>
  </si>
  <si>
    <t>Minden</t>
  </si>
  <si>
    <t>Mönchengladbach</t>
  </si>
  <si>
    <t>München</t>
  </si>
  <si>
    <t>Münster</t>
  </si>
  <si>
    <t>Neubrandenburg</t>
  </si>
  <si>
    <t>Neustadt/Weinstraβe</t>
  </si>
  <si>
    <t>Nürnberg</t>
  </si>
  <si>
    <t>Oberstdorf</t>
  </si>
  <si>
    <t>Osnabrück</t>
  </si>
  <si>
    <t>Paderborn</t>
  </si>
  <si>
    <t>Passau</t>
  </si>
  <si>
    <t>Pforzheim</t>
  </si>
  <si>
    <t>Pirmasens</t>
  </si>
  <si>
    <t>Regensburg</t>
  </si>
  <si>
    <t>Rosenheim</t>
  </si>
  <si>
    <t>Rostock</t>
  </si>
  <si>
    <t>Rüsselheim</t>
  </si>
  <si>
    <t>Saarbrücken</t>
  </si>
  <si>
    <t>Schweinfurt</t>
  </si>
  <si>
    <t>Schwerin</t>
  </si>
  <si>
    <t>Siegen</t>
  </si>
  <si>
    <t>Speyer</t>
  </si>
  <si>
    <t>Stuttgart</t>
  </si>
  <si>
    <t>Trier</t>
  </si>
  <si>
    <t>Ulm</t>
  </si>
  <si>
    <t>Villingen-                     Schwenningen</t>
  </si>
  <si>
    <t>Willingen/Upland</t>
  </si>
  <si>
    <t>Wittenberge</t>
  </si>
  <si>
    <t>Würzburg</t>
  </si>
  <si>
    <t>Zwickau</t>
  </si>
  <si>
    <t>Stadt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</si>
  <si>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</si>
  <si>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l/(s</t>
    </r>
    <r>
      <rPr>
        <sz val="11"/>
        <color theme="1"/>
        <rFont val="Calibri"/>
        <family val="2"/>
      </rPr>
      <t>·ha)</t>
    </r>
  </si>
  <si>
    <r>
      <t>Q</t>
    </r>
    <r>
      <rPr>
        <vertAlign val="subscript"/>
        <sz val="11"/>
        <color theme="1"/>
        <rFont val="Calibri"/>
        <family val="2"/>
        <scheme val="minor"/>
      </rPr>
      <t>Rinne</t>
    </r>
  </si>
  <si>
    <t>Længde i m</t>
  </si>
  <si>
    <t>Bemessung von Lindab halbrunden Rinnen nach DIN 1986-100:2008-05</t>
  </si>
  <si>
    <t>1. Stadt aus der Liste wählen</t>
  </si>
  <si>
    <t>2. Länge der Dachrinne aus der Liste wählen:</t>
  </si>
  <si>
    <t>Berechnungsregen nach DIN 1986-100:2008-05, Punkt 14.2.2 wird hier unter angegeben</t>
  </si>
  <si>
    <t>Regenwassermenge in l/s wird berechnet</t>
  </si>
  <si>
    <t>4. Rinnengröβe wählen</t>
  </si>
  <si>
    <t>5. Gröβe des Fallrohrs wählen</t>
  </si>
  <si>
    <t>Anmerkung:</t>
  </si>
  <si>
    <t>Bei jeder  Richtungsänderung &gt; 10° muss das Abflussvermögen der Rinne um 15% reduziert werden.</t>
  </si>
  <si>
    <t>Tabelle 1: Abflussvermögen von Ablaufkombinationen - mit Rinneneinhangstutzen gemäß DIN 12056-3:2000</t>
  </si>
  <si>
    <t>Lindab Rinne</t>
  </si>
  <si>
    <t>Nennmaβ</t>
  </si>
  <si>
    <t>Q</t>
  </si>
  <si>
    <t>(l/s)</t>
  </si>
  <si>
    <r>
      <t>Regenwassermenge pro Fallrohr muss kleiner oder gleich Q</t>
    </r>
    <r>
      <rPr>
        <sz val="11"/>
        <color theme="1"/>
        <rFont val="Calibri"/>
        <family val="2"/>
        <scheme val="minor"/>
      </rPr>
      <t xml:space="preserve"> sein</t>
    </r>
  </si>
  <si>
    <t xml:space="preserve">Wenn die Regenwasserfallleitung einen Verzug aufweist, muss das Gefälle mindestens 10°  zur Waagerechten </t>
  </si>
  <si>
    <t>(≥ 180 mm/m) sein.</t>
  </si>
  <si>
    <t>(Länge vom höchsten Punkt bis zum Ablauf/ Fallrohr in Meter)</t>
  </si>
  <si>
    <r>
      <t>3. Anzuschlieβende Fläche in m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angeben</t>
    </r>
  </si>
  <si>
    <r>
      <t>Fallleitung mit Rinnen- einhangsstutzen, d</t>
    </r>
    <r>
      <rPr>
        <b/>
        <vertAlign val="subscript"/>
        <sz val="10"/>
        <color theme="1"/>
        <rFont val="Arial"/>
        <family val="2"/>
      </rPr>
      <t xml:space="preserve">i </t>
    </r>
    <r>
      <rPr>
        <b/>
        <sz val="10"/>
        <color theme="1"/>
        <rFont val="Arial"/>
        <family val="2"/>
      </rPr>
      <t xml:space="preserve"> [mm]</t>
    </r>
  </si>
  <si>
    <t>Ein eventueller Laubfang über der Rinne vermindert die Ablaufsleistung um etwa 50%</t>
  </si>
  <si>
    <t>der Spitze der Kurve, "Q, Rinne" liegen)</t>
  </si>
  <si>
    <t>Im Diagramm  sieht man sofort welche Rinnengröβe, gewählt werden kann (Kurven, die über</t>
  </si>
  <si>
    <t>Dachfläche gleich B x L, waagerecht gemessen (siehe Bild 1).</t>
  </si>
  <si>
    <t>Anmerkung: Die anzuschlieβende Fläche versteht sich als die im Grundriss projizierte</t>
  </si>
  <si>
    <t>den 12.11.2010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</si>
</sst>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0" fillId="0" borderId="0" xfId="0" quotePrefix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6" xfId="0" applyBorder="1"/>
    <xf numFmtId="2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Border="1"/>
    <xf numFmtId="0" fontId="3" fillId="0" borderId="7" xfId="0" applyFont="1" applyBorder="1" applyAlignment="1">
      <alignment horizontal="center"/>
    </xf>
    <xf numFmtId="0" fontId="7" fillId="0" borderId="0" xfId="0" applyFont="1" applyBorder="1"/>
    <xf numFmtId="0" fontId="0" fillId="0" borderId="0" xfId="0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2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12" xfId="0" applyBorder="1"/>
    <xf numFmtId="164" fontId="0" fillId="0" borderId="6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15" fillId="0" borderId="0" xfId="0" applyFont="1"/>
    <xf numFmtId="0" fontId="16" fillId="0" borderId="0" xfId="0" applyFont="1"/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7" fillId="0" borderId="0" xfId="0" applyFont="1"/>
    <xf numFmtId="0" fontId="17" fillId="0" borderId="18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Continuous" wrapText="1"/>
    </xf>
    <xf numFmtId="0" fontId="0" fillId="0" borderId="14" xfId="0" applyBorder="1" applyAlignment="1">
      <alignment horizontal="centerContinuous"/>
    </xf>
    <xf numFmtId="164" fontId="17" fillId="0" borderId="14" xfId="0" applyNumberFormat="1" applyFont="1" applyBorder="1" applyAlignment="1">
      <alignment horizontal="center" wrapText="1"/>
    </xf>
    <xf numFmtId="0" fontId="7" fillId="0" borderId="0" xfId="0" applyFont="1" applyAlignment="1">
      <alignment vertical="center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23" xfId="0" applyBorder="1" applyAlignment="1">
      <alignment wrapText="1"/>
    </xf>
    <xf numFmtId="0" fontId="0" fillId="0" borderId="17" xfId="0" applyBorder="1" applyAlignment="1">
      <alignment wrapText="1"/>
    </xf>
    <xf numFmtId="0" fontId="17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Abflussbeiwerte</c:v>
          </c:tx>
          <c:marker>
            <c:symbol val="none"/>
          </c:marker>
          <c:cat>
            <c:numRef>
              <c:f>Rheinzink!$B$26:$T$26</c:f>
              <c:numCache>
                <c:formatCode>General</c:formatCode>
                <c:ptCount val="19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  <c:pt idx="11">
                  <c:v>325</c:v>
                </c:pt>
                <c:pt idx="12">
                  <c:v>350</c:v>
                </c:pt>
                <c:pt idx="13">
                  <c:v>375</c:v>
                </c:pt>
                <c:pt idx="14">
                  <c:v>400</c:v>
                </c:pt>
                <c:pt idx="15">
                  <c:v>425</c:v>
                </c:pt>
                <c:pt idx="16">
                  <c:v>450</c:v>
                </c:pt>
                <c:pt idx="17">
                  <c:v>475</c:v>
                </c:pt>
                <c:pt idx="18">
                  <c:v>500</c:v>
                </c:pt>
              </c:numCache>
            </c:numRef>
          </c:cat>
          <c:val>
            <c:numRef>
              <c:f>Rheinzink!$B$27:$T$27</c:f>
              <c:numCache>
                <c:formatCode>0.00</c:formatCode>
                <c:ptCount val="19"/>
                <c:pt idx="0">
                  <c:v>1</c:v>
                </c:pt>
                <c:pt idx="1">
                  <c:v>0.97</c:v>
                </c:pt>
                <c:pt idx="2">
                  <c:v>0.93</c:v>
                </c:pt>
                <c:pt idx="3">
                  <c:v>0.9</c:v>
                </c:pt>
                <c:pt idx="4" formatCode="0.000">
                  <c:v>0.86</c:v>
                </c:pt>
                <c:pt idx="5">
                  <c:v>0.83</c:v>
                </c:pt>
                <c:pt idx="6">
                  <c:v>0.8</c:v>
                </c:pt>
                <c:pt idx="7">
                  <c:v>0.78</c:v>
                </c:pt>
                <c:pt idx="8">
                  <c:v>0.77</c:v>
                </c:pt>
                <c:pt idx="9">
                  <c:v>0.75</c:v>
                </c:pt>
                <c:pt idx="10">
                  <c:v>0.73</c:v>
                </c:pt>
                <c:pt idx="11">
                  <c:v>0.72</c:v>
                </c:pt>
                <c:pt idx="12">
                  <c:v>0.7</c:v>
                </c:pt>
                <c:pt idx="13">
                  <c:v>0.68</c:v>
                </c:pt>
                <c:pt idx="14">
                  <c:v>0.67</c:v>
                </c:pt>
                <c:pt idx="15">
                  <c:v>0.65</c:v>
                </c:pt>
                <c:pt idx="16">
                  <c:v>0.63</c:v>
                </c:pt>
                <c:pt idx="17">
                  <c:v>0.62</c:v>
                </c:pt>
                <c:pt idx="18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4576"/>
        <c:axId val="6183400"/>
      </c:lineChart>
      <c:catAx>
        <c:axId val="6184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da-DK"/>
          </a:p>
        </c:txPr>
        <c:crossAx val="6183400"/>
        <c:crosses val="autoZero"/>
        <c:auto val="1"/>
        <c:lblAlgn val="ctr"/>
        <c:lblOffset val="100"/>
        <c:noMultiLvlLbl val="0"/>
      </c:catAx>
      <c:valAx>
        <c:axId val="61834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8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Abflussvermögen</a:t>
            </a:r>
            <a:r>
              <a:rPr lang="da-DK" baseline="0"/>
              <a:t>  von Lindab halbrunden Rinnen</a:t>
            </a:r>
            <a:endParaRPr lang="da-DK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Lindab 100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D'!$C$81:$T$81</c:f>
              <c:numCache>
                <c:formatCode>0.00</c:formatCode>
                <c:ptCount val="18"/>
                <c:pt idx="0">
                  <c:v>0.81477586523342871</c:v>
                </c:pt>
                <c:pt idx="1">
                  <c:v>0.79450780888433836</c:v>
                </c:pt>
                <c:pt idx="2">
                  <c:v>0.77423975253524813</c:v>
                </c:pt>
                <c:pt idx="3">
                  <c:v>0.75397169618615789</c:v>
                </c:pt>
                <c:pt idx="4">
                  <c:v>0.73370363983706766</c:v>
                </c:pt>
                <c:pt idx="5">
                  <c:v>0.71343558348797731</c:v>
                </c:pt>
                <c:pt idx="6">
                  <c:v>0.69316752713888719</c:v>
                </c:pt>
                <c:pt idx="7">
                  <c:v>0.67289947078979684</c:v>
                </c:pt>
                <c:pt idx="8">
                  <c:v>0.65465822007561569</c:v>
                </c:pt>
                <c:pt idx="9">
                  <c:v>0.64452419190107046</c:v>
                </c:pt>
                <c:pt idx="10">
                  <c:v>0.63439016372652535</c:v>
                </c:pt>
                <c:pt idx="11">
                  <c:v>0.62425613555198023</c:v>
                </c:pt>
                <c:pt idx="12">
                  <c:v>0.61412210737743511</c:v>
                </c:pt>
                <c:pt idx="13">
                  <c:v>0.60398807920288988</c:v>
                </c:pt>
                <c:pt idx="14">
                  <c:v>0.59385405102834476</c:v>
                </c:pt>
                <c:pt idx="15">
                  <c:v>0.58372002285379965</c:v>
                </c:pt>
                <c:pt idx="16">
                  <c:v>0.57358599467925453</c:v>
                </c:pt>
                <c:pt idx="17">
                  <c:v>0.56345196650470941</c:v>
                </c:pt>
              </c:numCache>
            </c:numRef>
          </c:val>
          <c:smooth val="0"/>
        </c:ser>
        <c:ser>
          <c:idx val="1"/>
          <c:order val="1"/>
          <c:tx>
            <c:v>Lindab 125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D'!$C$91:$T$91</c:f>
              <c:numCache>
                <c:formatCode>0.00</c:formatCode>
                <c:ptCount val="18"/>
                <c:pt idx="0">
                  <c:v>1.1850608945825893</c:v>
                </c:pt>
                <c:pt idx="1">
                  <c:v>1.1621242321067973</c:v>
                </c:pt>
                <c:pt idx="2">
                  <c:v>1.1366390515781395</c:v>
                </c:pt>
                <c:pt idx="3">
                  <c:v>1.1111538710494817</c:v>
                </c:pt>
                <c:pt idx="4">
                  <c:v>1.0856686905208237</c:v>
                </c:pt>
                <c:pt idx="5">
                  <c:v>1.0601835099921659</c:v>
                </c:pt>
                <c:pt idx="6">
                  <c:v>1.0346983294635081</c:v>
                </c:pt>
                <c:pt idx="7">
                  <c:v>1.0092131489348504</c:v>
                </c:pt>
                <c:pt idx="8">
                  <c:v>0.98372796840619259</c:v>
                </c:pt>
                <c:pt idx="9">
                  <c:v>0.95824278787753459</c:v>
                </c:pt>
                <c:pt idx="10">
                  <c:v>0.94040316150747416</c:v>
                </c:pt>
                <c:pt idx="11">
                  <c:v>0.92766057124314527</c:v>
                </c:pt>
                <c:pt idx="12">
                  <c:v>0.91491798097881638</c:v>
                </c:pt>
                <c:pt idx="13">
                  <c:v>0.90217539071448749</c:v>
                </c:pt>
                <c:pt idx="14">
                  <c:v>0.88943280045015849</c:v>
                </c:pt>
                <c:pt idx="15">
                  <c:v>0.8766902101858296</c:v>
                </c:pt>
                <c:pt idx="16">
                  <c:v>0.8639476199215006</c:v>
                </c:pt>
                <c:pt idx="17">
                  <c:v>0.85120502965717171</c:v>
                </c:pt>
              </c:numCache>
            </c:numRef>
          </c:val>
          <c:smooth val="0"/>
        </c:ser>
        <c:ser>
          <c:idx val="2"/>
          <c:order val="2"/>
          <c:tx>
            <c:v>Lindab 150</c:v>
          </c:tx>
          <c:spPr>
            <a:ln w="254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D'!$C$101:$T$101</c:f>
              <c:numCache>
                <c:formatCode>0.00</c:formatCode>
                <c:ptCount val="18"/>
                <c:pt idx="0">
                  <c:v>2.1628420954165999</c:v>
                </c:pt>
                <c:pt idx="1">
                  <c:v>2.1591449294415286</c:v>
                </c:pt>
                <c:pt idx="2">
                  <c:v>2.1221732696908178</c:v>
                </c:pt>
                <c:pt idx="3">
                  <c:v>2.0852016099401065</c:v>
                </c:pt>
                <c:pt idx="4">
                  <c:v>2.0482299501893952</c:v>
                </c:pt>
                <c:pt idx="5">
                  <c:v>2.0112582904386844</c:v>
                </c:pt>
                <c:pt idx="6">
                  <c:v>1.9742866306879732</c:v>
                </c:pt>
                <c:pt idx="7">
                  <c:v>1.9373149709372621</c:v>
                </c:pt>
                <c:pt idx="8">
                  <c:v>1.9003433111865511</c:v>
                </c:pt>
                <c:pt idx="9">
                  <c:v>1.86337165143584</c:v>
                </c:pt>
                <c:pt idx="10">
                  <c:v>1.826399991685129</c:v>
                </c:pt>
                <c:pt idx="11">
                  <c:v>1.7894283319344177</c:v>
                </c:pt>
                <c:pt idx="12">
                  <c:v>1.7524566721837065</c:v>
                </c:pt>
                <c:pt idx="13">
                  <c:v>1.7228793443831378</c:v>
                </c:pt>
                <c:pt idx="14">
                  <c:v>1.7043935145077824</c:v>
                </c:pt>
                <c:pt idx="15">
                  <c:v>1.6859076846324266</c:v>
                </c:pt>
                <c:pt idx="16">
                  <c:v>1.6674218547570712</c:v>
                </c:pt>
                <c:pt idx="17">
                  <c:v>1.6489360248817155</c:v>
                </c:pt>
              </c:numCache>
            </c:numRef>
          </c:val>
          <c:smooth val="0"/>
        </c:ser>
        <c:ser>
          <c:idx val="3"/>
          <c:order val="3"/>
          <c:tx>
            <c:v>Lindab 190</c:v>
          </c:tx>
          <c:spPr>
            <a:ln w="254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D'!$C$111:$T$111</c:f>
              <c:numCache>
                <c:formatCode>0.00</c:formatCode>
                <c:ptCount val="18"/>
                <c:pt idx="0">
                  <c:v>4.57278806430645</c:v>
                </c:pt>
                <c:pt idx="1">
                  <c:v>4.57278806430645</c:v>
                </c:pt>
                <c:pt idx="2">
                  <c:v>4.57278806430645</c:v>
                </c:pt>
                <c:pt idx="3">
                  <c:v>4.5292377017892456</c:v>
                </c:pt>
                <c:pt idx="4">
                  <c:v>4.4711705517663063</c:v>
                </c:pt>
                <c:pt idx="5">
                  <c:v>4.4131034017433679</c:v>
                </c:pt>
                <c:pt idx="6">
                  <c:v>4.3550362517204286</c:v>
                </c:pt>
                <c:pt idx="7">
                  <c:v>4.2969691016974894</c:v>
                </c:pt>
                <c:pt idx="8">
                  <c:v>4.238901951674551</c:v>
                </c:pt>
                <c:pt idx="9">
                  <c:v>4.1808348016516117</c:v>
                </c:pt>
                <c:pt idx="10">
                  <c:v>4.1227676516286724</c:v>
                </c:pt>
                <c:pt idx="11">
                  <c:v>4.0647005016057332</c:v>
                </c:pt>
                <c:pt idx="12">
                  <c:v>4.0066333515827939</c:v>
                </c:pt>
                <c:pt idx="13">
                  <c:v>3.9485662015598555</c:v>
                </c:pt>
                <c:pt idx="14">
                  <c:v>3.8904990515369167</c:v>
                </c:pt>
                <c:pt idx="15">
                  <c:v>3.8324319015139774</c:v>
                </c:pt>
                <c:pt idx="16">
                  <c:v>3.7743647514910381</c:v>
                </c:pt>
                <c:pt idx="17">
                  <c:v>3.7162976014680988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595456"/>
        <c:axId val="438923328"/>
      </c:lineChart>
      <c:catAx>
        <c:axId val="503595456"/>
        <c:scaling>
          <c:orientation val="minMax"/>
        </c:scaling>
        <c:delete val="0"/>
        <c:axPos val="b"/>
        <c:majorGridlines>
          <c:spPr>
            <a:ln w="9525"/>
          </c:spPr>
        </c:majorGridlines>
        <c:minorGridlines>
          <c:spPr>
            <a:ln w="15875"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Entwässerungslänge in der Rinne, L</a:t>
                </a:r>
                <a:r>
                  <a:rPr lang="en-US" baseline="0"/>
                  <a:t> in 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8338678044391485"/>
              <c:y val="0.88989730129887812"/>
            </c:manualLayout>
          </c:layout>
          <c:overlay val="0"/>
        </c:title>
        <c:numFmt formatCode="0" sourceLinked="0"/>
        <c:majorTickMark val="in"/>
        <c:minorTickMark val="out"/>
        <c:tickLblPos val="nextTo"/>
        <c:crossAx val="438923328"/>
        <c:crosses val="autoZero"/>
        <c:auto val="1"/>
        <c:lblAlgn val="ctr"/>
        <c:lblOffset val="100"/>
        <c:noMultiLvlLbl val="0"/>
      </c:catAx>
      <c:valAx>
        <c:axId val="43892332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Abflussvermögen von halbrunden Rinnen in l/s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03595456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Anschließbare Niederschlagsflächen pro Rinnenlänge </a:t>
            </a:r>
            <a:r>
              <a:rPr lang="da-DK" baseline="0"/>
              <a:t>bei einer regenspende von 300 l/s</a:t>
            </a:r>
            <a:endParaRPr lang="da-DK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Lindab 100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D'!$C$88:$T$88</c:f>
              <c:numCache>
                <c:formatCode>0</c:formatCode>
                <c:ptCount val="18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26</c:v>
                </c:pt>
                <c:pt idx="4">
                  <c:v>25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v>Lindab 125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D'!$C$98:$T$98</c:f>
              <c:numCache>
                <c:formatCode>0</c:formatCode>
                <c:ptCount val="18"/>
                <c:pt idx="0">
                  <c:v>40</c:v>
                </c:pt>
                <c:pt idx="1">
                  <c:v>39</c:v>
                </c:pt>
                <c:pt idx="2">
                  <c:v>38</c:v>
                </c:pt>
                <c:pt idx="3">
                  <c:v>38</c:v>
                </c:pt>
                <c:pt idx="4">
                  <c:v>37</c:v>
                </c:pt>
                <c:pt idx="5">
                  <c:v>36</c:v>
                </c:pt>
                <c:pt idx="6">
                  <c:v>35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32</c:v>
                </c:pt>
                <c:pt idx="11">
                  <c:v>31</c:v>
                </c:pt>
                <c:pt idx="12">
                  <c:v>31</c:v>
                </c:pt>
                <c:pt idx="13">
                  <c:v>31</c:v>
                </c:pt>
                <c:pt idx="14">
                  <c:v>30</c:v>
                </c:pt>
                <c:pt idx="15">
                  <c:v>30</c:v>
                </c:pt>
                <c:pt idx="16">
                  <c:v>29</c:v>
                </c:pt>
                <c:pt idx="17">
                  <c:v>29</c:v>
                </c:pt>
              </c:numCache>
            </c:numRef>
          </c:val>
          <c:smooth val="0"/>
        </c:ser>
        <c:ser>
          <c:idx val="2"/>
          <c:order val="2"/>
          <c:tx>
            <c:v>Lindab 150</c:v>
          </c:tx>
          <c:spPr>
            <a:ln w="254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D'!$C$108:$T$108</c:f>
              <c:numCache>
                <c:formatCode>0</c:formatCode>
                <c:ptCount val="18"/>
                <c:pt idx="0">
                  <c:v>73</c:v>
                </c:pt>
                <c:pt idx="1">
                  <c:v>72</c:v>
                </c:pt>
                <c:pt idx="2">
                  <c:v>71</c:v>
                </c:pt>
                <c:pt idx="3">
                  <c:v>70</c:v>
                </c:pt>
                <c:pt idx="4">
                  <c:v>69</c:v>
                </c:pt>
                <c:pt idx="5">
                  <c:v>68</c:v>
                </c:pt>
                <c:pt idx="6">
                  <c:v>66</c:v>
                </c:pt>
                <c:pt idx="7">
                  <c:v>65</c:v>
                </c:pt>
                <c:pt idx="8">
                  <c:v>64</c:v>
                </c:pt>
                <c:pt idx="9">
                  <c:v>63</c:v>
                </c:pt>
                <c:pt idx="10">
                  <c:v>61</c:v>
                </c:pt>
                <c:pt idx="11">
                  <c:v>60</c:v>
                </c:pt>
                <c:pt idx="12">
                  <c:v>59</c:v>
                </c:pt>
                <c:pt idx="13">
                  <c:v>58</c:v>
                </c:pt>
                <c:pt idx="14">
                  <c:v>57</c:v>
                </c:pt>
                <c:pt idx="15">
                  <c:v>57</c:v>
                </c:pt>
                <c:pt idx="16">
                  <c:v>56</c:v>
                </c:pt>
                <c:pt idx="17">
                  <c:v>55</c:v>
                </c:pt>
              </c:numCache>
            </c:numRef>
          </c:val>
          <c:smooth val="0"/>
        </c:ser>
        <c:ser>
          <c:idx val="3"/>
          <c:order val="3"/>
          <c:tx>
            <c:v>Lindab 190</c:v>
          </c:tx>
          <c:spPr>
            <a:ln w="254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numRef>
              <c:f>'Brochureblad D'!$C$80:$V$80</c:f>
              <c:numCache>
                <c:formatCode>0.00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</c:numCache>
            </c:numRef>
          </c:cat>
          <c:val>
            <c:numRef>
              <c:f>'Brochureblad D'!$C$118:$T$118</c:f>
              <c:numCache>
                <c:formatCode>0</c:formatCode>
                <c:ptCount val="18"/>
                <c:pt idx="0">
                  <c:v>153</c:v>
                </c:pt>
                <c:pt idx="1">
                  <c:v>153</c:v>
                </c:pt>
                <c:pt idx="2">
                  <c:v>153</c:v>
                </c:pt>
                <c:pt idx="3">
                  <c:v>151</c:v>
                </c:pt>
                <c:pt idx="4">
                  <c:v>150</c:v>
                </c:pt>
                <c:pt idx="5">
                  <c:v>148</c:v>
                </c:pt>
                <c:pt idx="6">
                  <c:v>146</c:v>
                </c:pt>
                <c:pt idx="7">
                  <c:v>144</c:v>
                </c:pt>
                <c:pt idx="8">
                  <c:v>142</c:v>
                </c:pt>
                <c:pt idx="9">
                  <c:v>140</c:v>
                </c:pt>
                <c:pt idx="10">
                  <c:v>138</c:v>
                </c:pt>
                <c:pt idx="11">
                  <c:v>136</c:v>
                </c:pt>
                <c:pt idx="12">
                  <c:v>134</c:v>
                </c:pt>
                <c:pt idx="13">
                  <c:v>132</c:v>
                </c:pt>
                <c:pt idx="14">
                  <c:v>130</c:v>
                </c:pt>
                <c:pt idx="15">
                  <c:v>128</c:v>
                </c:pt>
                <c:pt idx="16">
                  <c:v>126</c:v>
                </c:pt>
                <c:pt idx="17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24112"/>
        <c:axId val="438924504"/>
      </c:lineChart>
      <c:catAx>
        <c:axId val="438924112"/>
        <c:scaling>
          <c:orientation val="minMax"/>
        </c:scaling>
        <c:delete val="0"/>
        <c:axPos val="b"/>
        <c:majorGridlines>
          <c:spPr>
            <a:ln w="9525"/>
          </c:spPr>
        </c:majorGridlines>
        <c:minorGridlines>
          <c:spPr>
            <a:ln w="15875"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Entwässerungslänge in der Rinne, L</a:t>
                </a:r>
                <a:r>
                  <a:rPr lang="en-US" baseline="0"/>
                  <a:t> in 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8338678044391497"/>
              <c:y val="0.88989730129887834"/>
            </c:manualLayout>
          </c:layout>
          <c:overlay val="0"/>
        </c:title>
        <c:numFmt formatCode="0" sourceLinked="0"/>
        <c:majorTickMark val="in"/>
        <c:minorTickMark val="out"/>
        <c:tickLblPos val="nextTo"/>
        <c:crossAx val="438924504"/>
        <c:crosses val="autoZero"/>
        <c:auto val="1"/>
        <c:lblAlgn val="ctr"/>
        <c:lblOffset val="100"/>
        <c:noMultiLvlLbl val="0"/>
      </c:catAx>
      <c:valAx>
        <c:axId val="43892450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Anschließbare Niederschlagsfläche in m</a:t>
                </a:r>
                <a:r>
                  <a:rPr lang="en-US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2.5276461295418627E-2"/>
              <c:y val="0.2121453664445790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438924112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Abflussvermögen</a:t>
            </a:r>
            <a:r>
              <a:rPr lang="da-DK" baseline="0"/>
              <a:t>  von Lindab halbrunden Rinnen</a:t>
            </a:r>
            <a:endParaRPr lang="da-DK"/>
          </a:p>
        </c:rich>
      </c:tx>
      <c:layout>
        <c:manualLayout>
          <c:xMode val="edge"/>
          <c:yMode val="edge"/>
          <c:x val="0.15506269572277318"/>
          <c:y val="2.2857142857142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Lindab 100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Inddata!$C$110:$AK$110</c:f>
              <c:numCache>
                <c:formatCode>0.00</c:formatCode>
                <c:ptCount val="35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  <c:pt idx="33">
                  <c:v>19.5</c:v>
                </c:pt>
                <c:pt idx="34">
                  <c:v>20</c:v>
                </c:pt>
              </c:numCache>
            </c:numRef>
          </c:cat>
          <c:val>
            <c:numRef>
              <c:f>Inddata!$C$111:$AK$111</c:f>
              <c:numCache>
                <c:formatCode>0.00</c:formatCode>
                <c:ptCount val="35"/>
                <c:pt idx="0">
                  <c:v>0.81477586523342871</c:v>
                </c:pt>
                <c:pt idx="1">
                  <c:v>0.80464183705888359</c:v>
                </c:pt>
                <c:pt idx="2">
                  <c:v>0.79450780888433836</c:v>
                </c:pt>
                <c:pt idx="3">
                  <c:v>0.78437378070979336</c:v>
                </c:pt>
                <c:pt idx="4">
                  <c:v>0.77423975253524813</c:v>
                </c:pt>
                <c:pt idx="5">
                  <c:v>0.76410572436070301</c:v>
                </c:pt>
                <c:pt idx="6">
                  <c:v>0.75397169618615789</c:v>
                </c:pt>
                <c:pt idx="7">
                  <c:v>0.74383766801161277</c:v>
                </c:pt>
                <c:pt idx="8">
                  <c:v>0.73370363983706766</c:v>
                </c:pt>
                <c:pt idx="9">
                  <c:v>0.72356961166252254</c:v>
                </c:pt>
                <c:pt idx="10">
                  <c:v>0.71343558348797731</c:v>
                </c:pt>
                <c:pt idx="11">
                  <c:v>0.7033015553134323</c:v>
                </c:pt>
                <c:pt idx="12">
                  <c:v>0.69316752713888719</c:v>
                </c:pt>
                <c:pt idx="13">
                  <c:v>0.68303349896434196</c:v>
                </c:pt>
                <c:pt idx="14">
                  <c:v>0.67289947078979684</c:v>
                </c:pt>
                <c:pt idx="15">
                  <c:v>0.66276544261525172</c:v>
                </c:pt>
                <c:pt idx="16">
                  <c:v>0.65465822007561569</c:v>
                </c:pt>
                <c:pt idx="17">
                  <c:v>0.64959120598834308</c:v>
                </c:pt>
                <c:pt idx="18">
                  <c:v>0.64452419190107046</c:v>
                </c:pt>
                <c:pt idx="19">
                  <c:v>0.63945717781379785</c:v>
                </c:pt>
                <c:pt idx="20">
                  <c:v>0.63439016372652535</c:v>
                </c:pt>
                <c:pt idx="21">
                  <c:v>0.62932314963925284</c:v>
                </c:pt>
                <c:pt idx="22">
                  <c:v>0.62425613555198023</c:v>
                </c:pt>
                <c:pt idx="23">
                  <c:v>0.61918912146470761</c:v>
                </c:pt>
                <c:pt idx="24">
                  <c:v>0.61412210737743511</c:v>
                </c:pt>
                <c:pt idx="25">
                  <c:v>0.6090550932901625</c:v>
                </c:pt>
                <c:pt idx="26">
                  <c:v>0.60398807920288988</c:v>
                </c:pt>
                <c:pt idx="27">
                  <c:v>0.59892106511561738</c:v>
                </c:pt>
                <c:pt idx="28">
                  <c:v>0.59385405102834476</c:v>
                </c:pt>
                <c:pt idx="29">
                  <c:v>0.58878703694107226</c:v>
                </c:pt>
                <c:pt idx="30">
                  <c:v>0.58372002285379965</c:v>
                </c:pt>
                <c:pt idx="31">
                  <c:v>0.57865300876652703</c:v>
                </c:pt>
                <c:pt idx="32">
                  <c:v>0.57358599467925453</c:v>
                </c:pt>
                <c:pt idx="33">
                  <c:v>0.56851898059198203</c:v>
                </c:pt>
                <c:pt idx="34">
                  <c:v>0.56345196650470941</c:v>
                </c:pt>
              </c:numCache>
            </c:numRef>
          </c:val>
          <c:smooth val="0"/>
        </c:ser>
        <c:ser>
          <c:idx val="1"/>
          <c:order val="1"/>
          <c:tx>
            <c:v>Lindab 125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Inddata!$C$110:$AK$110</c:f>
              <c:numCache>
                <c:formatCode>0.00</c:formatCode>
                <c:ptCount val="35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  <c:pt idx="33">
                  <c:v>19.5</c:v>
                </c:pt>
                <c:pt idx="34">
                  <c:v>20</c:v>
                </c:pt>
              </c:numCache>
            </c:numRef>
          </c:cat>
          <c:val>
            <c:numRef>
              <c:f>Inddata!$C$121:$AK$121</c:f>
              <c:numCache>
                <c:formatCode>0.00</c:formatCode>
                <c:ptCount val="35"/>
                <c:pt idx="0">
                  <c:v>1.1850608945825893</c:v>
                </c:pt>
                <c:pt idx="1">
                  <c:v>1.1748668223711263</c:v>
                </c:pt>
                <c:pt idx="2">
                  <c:v>1.1621242321067973</c:v>
                </c:pt>
                <c:pt idx="3">
                  <c:v>1.1493816418424683</c:v>
                </c:pt>
                <c:pt idx="4">
                  <c:v>1.1366390515781395</c:v>
                </c:pt>
                <c:pt idx="5">
                  <c:v>1.1238964613138105</c:v>
                </c:pt>
                <c:pt idx="6">
                  <c:v>1.1111538710494817</c:v>
                </c:pt>
                <c:pt idx="7">
                  <c:v>1.0984112807851527</c:v>
                </c:pt>
                <c:pt idx="8">
                  <c:v>1.0856686905208237</c:v>
                </c:pt>
                <c:pt idx="9">
                  <c:v>1.0729261002564949</c:v>
                </c:pt>
                <c:pt idx="10">
                  <c:v>1.0601835099921659</c:v>
                </c:pt>
                <c:pt idx="11">
                  <c:v>1.0474409197278371</c:v>
                </c:pt>
                <c:pt idx="12">
                  <c:v>1.0346983294635081</c:v>
                </c:pt>
                <c:pt idx="13">
                  <c:v>1.0219557391991794</c:v>
                </c:pt>
                <c:pt idx="14">
                  <c:v>1.0092131489348504</c:v>
                </c:pt>
                <c:pt idx="15">
                  <c:v>0.99647055867052148</c:v>
                </c:pt>
                <c:pt idx="16">
                  <c:v>0.98372796840619259</c:v>
                </c:pt>
                <c:pt idx="17">
                  <c:v>0.97098537814186359</c:v>
                </c:pt>
                <c:pt idx="18">
                  <c:v>0.95824278787753459</c:v>
                </c:pt>
                <c:pt idx="19">
                  <c:v>0.94677445663963866</c:v>
                </c:pt>
                <c:pt idx="20">
                  <c:v>0.94040316150747416</c:v>
                </c:pt>
                <c:pt idx="21">
                  <c:v>0.93403186637530966</c:v>
                </c:pt>
                <c:pt idx="22">
                  <c:v>0.92766057124314527</c:v>
                </c:pt>
                <c:pt idx="23">
                  <c:v>0.92128927611098077</c:v>
                </c:pt>
                <c:pt idx="24">
                  <c:v>0.91491798097881638</c:v>
                </c:pt>
                <c:pt idx="25">
                  <c:v>0.90854668584665188</c:v>
                </c:pt>
                <c:pt idx="26">
                  <c:v>0.90217539071448749</c:v>
                </c:pt>
                <c:pt idx="27">
                  <c:v>0.89580409558232299</c:v>
                </c:pt>
                <c:pt idx="28">
                  <c:v>0.88943280045015849</c:v>
                </c:pt>
                <c:pt idx="29">
                  <c:v>0.8830615053179941</c:v>
                </c:pt>
                <c:pt idx="30">
                  <c:v>0.8766902101858296</c:v>
                </c:pt>
                <c:pt idx="31">
                  <c:v>0.87031891505366521</c:v>
                </c:pt>
                <c:pt idx="32">
                  <c:v>0.8639476199215006</c:v>
                </c:pt>
                <c:pt idx="33">
                  <c:v>0.8575763247893361</c:v>
                </c:pt>
                <c:pt idx="34">
                  <c:v>0.85120502965717171</c:v>
                </c:pt>
              </c:numCache>
            </c:numRef>
          </c:val>
          <c:smooth val="0"/>
        </c:ser>
        <c:ser>
          <c:idx val="2"/>
          <c:order val="2"/>
          <c:tx>
            <c:v>Lindab 150</c:v>
          </c:tx>
          <c:spPr>
            <a:ln w="254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Inddata!$C$110:$AK$110</c:f>
              <c:numCache>
                <c:formatCode>0.00</c:formatCode>
                <c:ptCount val="35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  <c:pt idx="33">
                  <c:v>19.5</c:v>
                </c:pt>
                <c:pt idx="34">
                  <c:v>20</c:v>
                </c:pt>
              </c:numCache>
            </c:numRef>
          </c:cat>
          <c:val>
            <c:numRef>
              <c:f>Inddata!$C$131:$AK$131</c:f>
              <c:numCache>
                <c:formatCode>0.00</c:formatCode>
                <c:ptCount val="35"/>
                <c:pt idx="0">
                  <c:v>2.1628420954165999</c:v>
                </c:pt>
                <c:pt idx="1">
                  <c:v>2.1628420954165999</c:v>
                </c:pt>
                <c:pt idx="2">
                  <c:v>2.1591449294415286</c:v>
                </c:pt>
                <c:pt idx="3">
                  <c:v>2.1406590995661734</c:v>
                </c:pt>
                <c:pt idx="4">
                  <c:v>2.1221732696908178</c:v>
                </c:pt>
                <c:pt idx="5">
                  <c:v>2.1036874398154621</c:v>
                </c:pt>
                <c:pt idx="6">
                  <c:v>2.0852016099401065</c:v>
                </c:pt>
                <c:pt idx="7">
                  <c:v>2.0667157800647513</c:v>
                </c:pt>
                <c:pt idx="8">
                  <c:v>2.0482299501893952</c:v>
                </c:pt>
                <c:pt idx="9">
                  <c:v>2.0297441203140401</c:v>
                </c:pt>
                <c:pt idx="10">
                  <c:v>2.0112582904386844</c:v>
                </c:pt>
                <c:pt idx="11">
                  <c:v>1.992772460563329</c:v>
                </c:pt>
                <c:pt idx="12">
                  <c:v>1.9742866306879732</c:v>
                </c:pt>
                <c:pt idx="13">
                  <c:v>1.9558008008126178</c:v>
                </c:pt>
                <c:pt idx="14">
                  <c:v>1.9373149709372621</c:v>
                </c:pt>
                <c:pt idx="15">
                  <c:v>1.9188291410619067</c:v>
                </c:pt>
                <c:pt idx="16">
                  <c:v>1.9003433111865511</c:v>
                </c:pt>
                <c:pt idx="17">
                  <c:v>1.8818574813111955</c:v>
                </c:pt>
                <c:pt idx="18">
                  <c:v>1.86337165143584</c:v>
                </c:pt>
                <c:pt idx="19">
                  <c:v>1.8448858215604844</c:v>
                </c:pt>
                <c:pt idx="20">
                  <c:v>1.826399991685129</c:v>
                </c:pt>
                <c:pt idx="21">
                  <c:v>1.8079141618097734</c:v>
                </c:pt>
                <c:pt idx="22">
                  <c:v>1.7894283319344177</c:v>
                </c:pt>
                <c:pt idx="23">
                  <c:v>1.7709425020590623</c:v>
                </c:pt>
                <c:pt idx="24">
                  <c:v>1.7524566721837065</c:v>
                </c:pt>
                <c:pt idx="25">
                  <c:v>1.7339708423083511</c:v>
                </c:pt>
                <c:pt idx="26">
                  <c:v>1.7228793443831378</c:v>
                </c:pt>
                <c:pt idx="27">
                  <c:v>1.71363642944546</c:v>
                </c:pt>
                <c:pt idx="28">
                  <c:v>1.7043935145077824</c:v>
                </c:pt>
                <c:pt idx="29">
                  <c:v>1.6951505995701044</c:v>
                </c:pt>
                <c:pt idx="30">
                  <c:v>1.6859076846324266</c:v>
                </c:pt>
                <c:pt idx="31">
                  <c:v>1.6766647696947488</c:v>
                </c:pt>
                <c:pt idx="32">
                  <c:v>1.6674218547570712</c:v>
                </c:pt>
                <c:pt idx="33">
                  <c:v>1.6581789398193933</c:v>
                </c:pt>
                <c:pt idx="34">
                  <c:v>1.6489360248817155</c:v>
                </c:pt>
              </c:numCache>
            </c:numRef>
          </c:val>
          <c:smooth val="0"/>
        </c:ser>
        <c:ser>
          <c:idx val="3"/>
          <c:order val="3"/>
          <c:tx>
            <c:v>Lindab 190</c:v>
          </c:tx>
          <c:spPr>
            <a:ln w="254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numRef>
              <c:f>Inddata!$C$110:$AK$110</c:f>
              <c:numCache>
                <c:formatCode>0.00</c:formatCode>
                <c:ptCount val="35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  <c:pt idx="33">
                  <c:v>19.5</c:v>
                </c:pt>
                <c:pt idx="34">
                  <c:v>20</c:v>
                </c:pt>
              </c:numCache>
            </c:numRef>
          </c:cat>
          <c:val>
            <c:numRef>
              <c:f>Inddata!$C$141:$AK$141</c:f>
              <c:numCache>
                <c:formatCode>0.00</c:formatCode>
                <c:ptCount val="35"/>
                <c:pt idx="0">
                  <c:v>4.57278806430645</c:v>
                </c:pt>
                <c:pt idx="1">
                  <c:v>4.57278806430645</c:v>
                </c:pt>
                <c:pt idx="2">
                  <c:v>4.57278806430645</c:v>
                </c:pt>
                <c:pt idx="3">
                  <c:v>4.57278806430645</c:v>
                </c:pt>
                <c:pt idx="4">
                  <c:v>4.57278806430645</c:v>
                </c:pt>
                <c:pt idx="5">
                  <c:v>4.5582712768007152</c:v>
                </c:pt>
                <c:pt idx="6">
                  <c:v>4.5292377017892456</c:v>
                </c:pt>
                <c:pt idx="7">
                  <c:v>4.5002041267777768</c:v>
                </c:pt>
                <c:pt idx="8">
                  <c:v>4.4711705517663063</c:v>
                </c:pt>
                <c:pt idx="9">
                  <c:v>4.4421369767548375</c:v>
                </c:pt>
                <c:pt idx="10">
                  <c:v>4.4131034017433679</c:v>
                </c:pt>
                <c:pt idx="11">
                  <c:v>4.3840698267318983</c:v>
                </c:pt>
                <c:pt idx="12">
                  <c:v>4.3550362517204286</c:v>
                </c:pt>
                <c:pt idx="13">
                  <c:v>4.326002676708959</c:v>
                </c:pt>
                <c:pt idx="14">
                  <c:v>4.2969691016974894</c:v>
                </c:pt>
                <c:pt idx="15">
                  <c:v>4.2679355266860197</c:v>
                </c:pt>
                <c:pt idx="16">
                  <c:v>4.238901951674551</c:v>
                </c:pt>
                <c:pt idx="17">
                  <c:v>4.2098683766630813</c:v>
                </c:pt>
                <c:pt idx="18">
                  <c:v>4.1808348016516117</c:v>
                </c:pt>
                <c:pt idx="19">
                  <c:v>4.1518012266401421</c:v>
                </c:pt>
                <c:pt idx="20">
                  <c:v>4.1227676516286724</c:v>
                </c:pt>
                <c:pt idx="21">
                  <c:v>4.0937340766172028</c:v>
                </c:pt>
                <c:pt idx="22">
                  <c:v>4.0647005016057332</c:v>
                </c:pt>
                <c:pt idx="23">
                  <c:v>4.0356669265942635</c:v>
                </c:pt>
                <c:pt idx="24">
                  <c:v>4.0066333515827939</c:v>
                </c:pt>
                <c:pt idx="25">
                  <c:v>3.9775997765713247</c:v>
                </c:pt>
                <c:pt idx="26">
                  <c:v>3.9485662015598555</c:v>
                </c:pt>
                <c:pt idx="27">
                  <c:v>3.9195326265483859</c:v>
                </c:pt>
                <c:pt idx="28">
                  <c:v>3.8904990515369167</c:v>
                </c:pt>
                <c:pt idx="29">
                  <c:v>3.861465476525447</c:v>
                </c:pt>
                <c:pt idx="30">
                  <c:v>3.8324319015139774</c:v>
                </c:pt>
                <c:pt idx="31">
                  <c:v>3.8033983265025078</c:v>
                </c:pt>
                <c:pt idx="32">
                  <c:v>3.7743647514910381</c:v>
                </c:pt>
                <c:pt idx="33">
                  <c:v>3.7453311764795685</c:v>
                </c:pt>
                <c:pt idx="34">
                  <c:v>3.7162976014680988</c:v>
                </c:pt>
              </c:numCache>
            </c:numRef>
          </c:val>
          <c:smooth val="0"/>
        </c:ser>
        <c:ser>
          <c:idx val="4"/>
          <c:order val="4"/>
          <c:tx>
            <c:v>Q,Rinne</c:v>
          </c:tx>
          <c:marker>
            <c:symbol val="none"/>
          </c:marker>
          <c:cat>
            <c:numRef>
              <c:f>Inddata!$C$110:$AK$110</c:f>
              <c:numCache>
                <c:formatCode>0.00</c:formatCode>
                <c:ptCount val="35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  <c:pt idx="33">
                  <c:v>19.5</c:v>
                </c:pt>
                <c:pt idx="34">
                  <c:v>20</c:v>
                </c:pt>
              </c:numCache>
            </c:numRef>
          </c:cat>
          <c:val>
            <c:numRef>
              <c:f>Inddata!$C$151:$AK$151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1.6538830000000002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925680"/>
        <c:axId val="438926072"/>
      </c:lineChart>
      <c:catAx>
        <c:axId val="438925680"/>
        <c:scaling>
          <c:orientation val="minMax"/>
        </c:scaling>
        <c:delete val="0"/>
        <c:axPos val="b"/>
        <c:majorGridlines>
          <c:spPr>
            <a:ln w="9525"/>
          </c:spPr>
        </c:majorGridlines>
        <c:minorGridlines>
          <c:spPr>
            <a:ln w="15875"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Entwässerungslänge in der Rinne, L</a:t>
                </a:r>
                <a:r>
                  <a:rPr lang="en-US" baseline="0"/>
                  <a:t> in 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8338678044391497"/>
              <c:y val="0.88989730129887834"/>
            </c:manualLayout>
          </c:layout>
          <c:overlay val="0"/>
        </c:title>
        <c:numFmt formatCode="0" sourceLinked="0"/>
        <c:majorTickMark val="in"/>
        <c:minorTickMark val="out"/>
        <c:tickLblPos val="nextTo"/>
        <c:crossAx val="438926072"/>
        <c:crosses val="autoZero"/>
        <c:auto val="1"/>
        <c:lblAlgn val="ctr"/>
        <c:lblOffset val="100"/>
        <c:noMultiLvlLbl val="0"/>
      </c:catAx>
      <c:valAx>
        <c:axId val="43892607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Abflussvermögen von halbrunden Rinnen in l/s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38925680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 paperSize="9" orientation="landscape" horizontalDpi="-3"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Inddata!$D$2" fmlaRange="Inddata!$D$3:$D$92" noThreeD="1" sel="30" val="27"/>
</file>

<file path=xl/ctrlProps/ctrlProp2.xml><?xml version="1.0" encoding="utf-8"?>
<formControlPr xmlns="http://schemas.microsoft.com/office/spreadsheetml/2009/9/main" objectType="Drop" dropLines="12" dropStyle="combo" dx="16" fmlaLink="Inddata!$G$2" fmlaRange="Inddata!$G$3:$G$37" noThreeD="1" sel="14" val="1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441006</xdr:colOff>
      <xdr:row>4</xdr:row>
      <xdr:rowOff>57042</xdr:rowOff>
    </xdr:from>
    <xdr:to>
      <xdr:col>4</xdr:col>
      <xdr:colOff>183831</xdr:colOff>
      <xdr:row>9</xdr:row>
      <xdr:rowOff>315</xdr:rowOff>
    </xdr:to>
    <xdr:sp macro="" textlink="">
      <xdr:nvSpPr>
        <xdr:cNvPr id="2" name="Cirkel 1"/>
        <xdr:cNvSpPr/>
      </xdr:nvSpPr>
      <xdr:spPr>
        <a:xfrm rot="21343410">
          <a:off x="1660206" y="819042"/>
          <a:ext cx="962025" cy="895773"/>
        </a:xfrm>
        <a:prstGeom prst="pie">
          <a:avLst>
            <a:gd name="adj1" fmla="val 0"/>
            <a:gd name="adj2" fmla="val 1079008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523877</xdr:colOff>
      <xdr:row>6</xdr:row>
      <xdr:rowOff>66674</xdr:rowOff>
    </xdr:from>
    <xdr:to>
      <xdr:col>4</xdr:col>
      <xdr:colOff>542926</xdr:colOff>
      <xdr:row>6</xdr:row>
      <xdr:rowOff>66675</xdr:rowOff>
    </xdr:to>
    <xdr:cxnSp macro="">
      <xdr:nvCxnSpPr>
        <xdr:cNvPr id="5" name="Lige forbindelse 4"/>
        <xdr:cNvCxnSpPr/>
      </xdr:nvCxnSpPr>
      <xdr:spPr>
        <a:xfrm rot="10800000" flipV="1">
          <a:off x="1743077" y="1209674"/>
          <a:ext cx="123824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514351</xdr:colOff>
      <xdr:row>6</xdr:row>
      <xdr:rowOff>159797</xdr:rowOff>
    </xdr:from>
    <xdr:to>
      <xdr:col>2</xdr:col>
      <xdr:colOff>442346</xdr:colOff>
      <xdr:row>6</xdr:row>
      <xdr:rowOff>161924</xdr:rowOff>
    </xdr:to>
    <xdr:cxnSp macro="">
      <xdr:nvCxnSpPr>
        <xdr:cNvPr id="7" name="Lige forbindelse 6"/>
        <xdr:cNvCxnSpPr>
          <a:stCxn id="2" idx="2"/>
        </xdr:cNvCxnSpPr>
      </xdr:nvCxnSpPr>
      <xdr:spPr>
        <a:xfrm rot="10800000" flipV="1">
          <a:off x="1123951" y="1302797"/>
          <a:ext cx="537595" cy="21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260093</xdr:colOff>
      <xdr:row>8</xdr:row>
      <xdr:rowOff>189568</xdr:rowOff>
    </xdr:from>
    <xdr:to>
      <xdr:col>4</xdr:col>
      <xdr:colOff>314325</xdr:colOff>
      <xdr:row>9</xdr:row>
      <xdr:rowOff>0</xdr:rowOff>
    </xdr:to>
    <xdr:cxnSp macro="">
      <xdr:nvCxnSpPr>
        <xdr:cNvPr id="10" name="Lige forbindelse 9"/>
        <xdr:cNvCxnSpPr/>
      </xdr:nvCxnSpPr>
      <xdr:spPr>
        <a:xfrm rot="16200000" flipH="1">
          <a:off x="2115543" y="1077318"/>
          <a:ext cx="932" cy="12734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6</xdr:row>
      <xdr:rowOff>180976</xdr:rowOff>
    </xdr:from>
    <xdr:to>
      <xdr:col>2</xdr:col>
      <xdr:colOff>123825</xdr:colOff>
      <xdr:row>9</xdr:row>
      <xdr:rowOff>9526</xdr:rowOff>
    </xdr:to>
    <xdr:cxnSp macro="">
      <xdr:nvCxnSpPr>
        <xdr:cNvPr id="14" name="Lige pilforbindelse 13"/>
        <xdr:cNvCxnSpPr/>
      </xdr:nvCxnSpPr>
      <xdr:spPr>
        <a:xfrm rot="5400000">
          <a:off x="1138238" y="1519238"/>
          <a:ext cx="400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6</xdr:row>
      <xdr:rowOff>57152</xdr:rowOff>
    </xdr:from>
    <xdr:to>
      <xdr:col>4</xdr:col>
      <xdr:colOff>352426</xdr:colOff>
      <xdr:row>9</xdr:row>
      <xdr:rowOff>28578</xdr:rowOff>
    </xdr:to>
    <xdr:cxnSp macro="">
      <xdr:nvCxnSpPr>
        <xdr:cNvPr id="15" name="Lige pilforbindelse 14"/>
        <xdr:cNvCxnSpPr/>
      </xdr:nvCxnSpPr>
      <xdr:spPr>
        <a:xfrm rot="5400000">
          <a:off x="2514600" y="1466852"/>
          <a:ext cx="542926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7</xdr:row>
      <xdr:rowOff>114300</xdr:rowOff>
    </xdr:from>
    <xdr:to>
      <xdr:col>1</xdr:col>
      <xdr:colOff>590550</xdr:colOff>
      <xdr:row>8</xdr:row>
      <xdr:rowOff>152400</xdr:rowOff>
    </xdr:to>
    <xdr:sp macro="" textlink="">
      <xdr:nvSpPr>
        <xdr:cNvPr id="17" name="Tekstboks 16"/>
        <xdr:cNvSpPr txBox="1"/>
      </xdr:nvSpPr>
      <xdr:spPr>
        <a:xfrm>
          <a:off x="1000125" y="1447800"/>
          <a:ext cx="200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da-DK" sz="1100"/>
            <a:t>a</a:t>
          </a:r>
        </a:p>
      </xdr:txBody>
    </xdr:sp>
    <xdr:clientData/>
  </xdr:twoCellAnchor>
  <xdr:twoCellAnchor>
    <xdr:from>
      <xdr:col>4</xdr:col>
      <xdr:colOff>390525</xdr:colOff>
      <xdr:row>7</xdr:row>
      <xdr:rowOff>28575</xdr:rowOff>
    </xdr:from>
    <xdr:to>
      <xdr:col>4</xdr:col>
      <xdr:colOff>590550</xdr:colOff>
      <xdr:row>8</xdr:row>
      <xdr:rowOff>66675</xdr:rowOff>
    </xdr:to>
    <xdr:sp macro="" textlink="">
      <xdr:nvSpPr>
        <xdr:cNvPr id="18" name="Tekstboks 17"/>
        <xdr:cNvSpPr txBox="1"/>
      </xdr:nvSpPr>
      <xdr:spPr>
        <a:xfrm>
          <a:off x="2828925" y="1362075"/>
          <a:ext cx="200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da-DK" sz="1100"/>
            <a:t>c</a:t>
          </a:r>
        </a:p>
      </xdr:txBody>
    </xdr:sp>
    <xdr:clientData/>
  </xdr:twoCellAnchor>
  <xdr:twoCellAnchor>
    <xdr:from>
      <xdr:col>2</xdr:col>
      <xdr:colOff>333375</xdr:colOff>
      <xdr:row>6</xdr:row>
      <xdr:rowOff>152400</xdr:rowOff>
    </xdr:from>
    <xdr:to>
      <xdr:col>2</xdr:col>
      <xdr:colOff>438150</xdr:colOff>
      <xdr:row>7</xdr:row>
      <xdr:rowOff>85725</xdr:rowOff>
    </xdr:to>
    <xdr:sp macro="" textlink="">
      <xdr:nvSpPr>
        <xdr:cNvPr id="19" name="Ellipse 18"/>
        <xdr:cNvSpPr/>
      </xdr:nvSpPr>
      <xdr:spPr>
        <a:xfrm>
          <a:off x="1552575" y="1295400"/>
          <a:ext cx="104775" cy="1238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xdr:twoCellAnchor>
    <xdr:from>
      <xdr:col>2</xdr:col>
      <xdr:colOff>419100</xdr:colOff>
      <xdr:row>5</xdr:row>
      <xdr:rowOff>152400</xdr:rowOff>
    </xdr:from>
    <xdr:to>
      <xdr:col>2</xdr:col>
      <xdr:colOff>422806</xdr:colOff>
      <xdr:row>6</xdr:row>
      <xdr:rowOff>170534</xdr:rowOff>
    </xdr:to>
    <xdr:cxnSp macro="">
      <xdr:nvCxnSpPr>
        <xdr:cNvPr id="21" name="Lige forbindelse 20"/>
        <xdr:cNvCxnSpPr>
          <a:stCxn id="19" idx="7"/>
        </xdr:cNvCxnSpPr>
      </xdr:nvCxnSpPr>
      <xdr:spPr>
        <a:xfrm rot="16200000" flipV="1">
          <a:off x="1535836" y="1207364"/>
          <a:ext cx="208634" cy="3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5</xdr:row>
      <xdr:rowOff>76200</xdr:rowOff>
    </xdr:from>
    <xdr:to>
      <xdr:col>4</xdr:col>
      <xdr:colOff>175156</xdr:colOff>
      <xdr:row>6</xdr:row>
      <xdr:rowOff>94334</xdr:rowOff>
    </xdr:to>
    <xdr:cxnSp macro="">
      <xdr:nvCxnSpPr>
        <xdr:cNvPr id="25" name="Lige forbindelse 24"/>
        <xdr:cNvCxnSpPr/>
      </xdr:nvCxnSpPr>
      <xdr:spPr>
        <a:xfrm rot="16200000" flipV="1">
          <a:off x="2507386" y="1131164"/>
          <a:ext cx="208634" cy="3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4</xdr:row>
      <xdr:rowOff>180975</xdr:rowOff>
    </xdr:from>
    <xdr:to>
      <xdr:col>4</xdr:col>
      <xdr:colOff>190500</xdr:colOff>
      <xdr:row>4</xdr:row>
      <xdr:rowOff>182563</xdr:rowOff>
    </xdr:to>
    <xdr:cxnSp macro="">
      <xdr:nvCxnSpPr>
        <xdr:cNvPr id="27" name="Lige pilforbindelse 26"/>
        <xdr:cNvCxnSpPr/>
      </xdr:nvCxnSpPr>
      <xdr:spPr>
        <a:xfrm>
          <a:off x="1647825" y="942975"/>
          <a:ext cx="9810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3</xdr:row>
      <xdr:rowOff>95250</xdr:rowOff>
    </xdr:from>
    <xdr:to>
      <xdr:col>3</xdr:col>
      <xdr:colOff>428625</xdr:colOff>
      <xdr:row>4</xdr:row>
      <xdr:rowOff>133350</xdr:rowOff>
    </xdr:to>
    <xdr:sp macro="" textlink="">
      <xdr:nvSpPr>
        <xdr:cNvPr id="28" name="Tekstboks 27"/>
        <xdr:cNvSpPr txBox="1"/>
      </xdr:nvSpPr>
      <xdr:spPr>
        <a:xfrm>
          <a:off x="2057400" y="666750"/>
          <a:ext cx="200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da-DK" sz="1100"/>
            <a:t>e</a:t>
          </a:r>
        </a:p>
      </xdr:txBody>
    </xdr:sp>
    <xdr:clientData/>
  </xdr:twoCellAnchor>
  <xdr:twoCellAnchor>
    <xdr:from>
      <xdr:col>2</xdr:col>
      <xdr:colOff>495300</xdr:colOff>
      <xdr:row>6</xdr:row>
      <xdr:rowOff>180975</xdr:rowOff>
    </xdr:from>
    <xdr:to>
      <xdr:col>4</xdr:col>
      <xdr:colOff>133350</xdr:colOff>
      <xdr:row>6</xdr:row>
      <xdr:rowOff>180975</xdr:rowOff>
    </xdr:to>
    <xdr:cxnSp macro="">
      <xdr:nvCxnSpPr>
        <xdr:cNvPr id="34" name="Lige forbindelse 33"/>
        <xdr:cNvCxnSpPr/>
      </xdr:nvCxnSpPr>
      <xdr:spPr>
        <a:xfrm>
          <a:off x="1714500" y="1323975"/>
          <a:ext cx="857250" cy="0"/>
        </a:xfrm>
        <a:prstGeom prst="line">
          <a:avLst/>
        </a:prstGeom>
        <a:ln w="15875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7</xdr:row>
      <xdr:rowOff>47625</xdr:rowOff>
    </xdr:from>
    <xdr:to>
      <xdr:col>3</xdr:col>
      <xdr:colOff>371475</xdr:colOff>
      <xdr:row>8</xdr:row>
      <xdr:rowOff>85725</xdr:rowOff>
    </xdr:to>
    <xdr:sp macro="" textlink="">
      <xdr:nvSpPr>
        <xdr:cNvPr id="35" name="Tekstboks 34"/>
        <xdr:cNvSpPr txBox="1"/>
      </xdr:nvSpPr>
      <xdr:spPr>
        <a:xfrm>
          <a:off x="2000250" y="1381125"/>
          <a:ext cx="200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da-DK" sz="1100"/>
            <a:t>A</a:t>
          </a:r>
        </a:p>
      </xdr:txBody>
    </xdr:sp>
    <xdr:clientData/>
  </xdr:twoCellAnchor>
  <xdr:twoCellAnchor>
    <xdr:from>
      <xdr:col>16</xdr:col>
      <xdr:colOff>590550</xdr:colOff>
      <xdr:row>9</xdr:row>
      <xdr:rowOff>95250</xdr:rowOff>
    </xdr:from>
    <xdr:to>
      <xdr:col>24</xdr:col>
      <xdr:colOff>285750</xdr:colOff>
      <xdr:row>23</xdr:row>
      <xdr:rowOff>104775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28</xdr:row>
      <xdr:rowOff>95250</xdr:rowOff>
    </xdr:from>
    <xdr:to>
      <xdr:col>4</xdr:col>
      <xdr:colOff>438150</xdr:colOff>
      <xdr:row>29</xdr:row>
      <xdr:rowOff>133350</xdr:rowOff>
    </xdr:to>
    <xdr:sp macro="" textlink="">
      <xdr:nvSpPr>
        <xdr:cNvPr id="23" name="Opadbøjet pil 22"/>
        <xdr:cNvSpPr/>
      </xdr:nvSpPr>
      <xdr:spPr>
        <a:xfrm>
          <a:off x="2600325" y="5581650"/>
          <a:ext cx="323850" cy="228600"/>
        </a:xfrm>
        <a:prstGeom prst="bentUpArrow">
          <a:avLst/>
        </a:prstGeom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</xdr:row>
          <xdr:rowOff>38100</xdr:rowOff>
        </xdr:from>
        <xdr:to>
          <xdr:col>10</xdr:col>
          <xdr:colOff>274320</xdr:colOff>
          <xdr:row>3</xdr:row>
          <xdr:rowOff>144780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</xdr:row>
          <xdr:rowOff>121920</xdr:rowOff>
        </xdr:from>
        <xdr:to>
          <xdr:col>10</xdr:col>
          <xdr:colOff>121920</xdr:colOff>
          <xdr:row>7</xdr:row>
          <xdr:rowOff>60960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251460</xdr:colOff>
          <xdr:row>2</xdr:row>
          <xdr:rowOff>22860</xdr:rowOff>
        </xdr:from>
        <xdr:to>
          <xdr:col>14</xdr:col>
          <xdr:colOff>388620</xdr:colOff>
          <xdr:row>4</xdr:row>
          <xdr:rowOff>99060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31</xdr:row>
          <xdr:rowOff>45720</xdr:rowOff>
        </xdr:from>
        <xdr:to>
          <xdr:col>12</xdr:col>
          <xdr:colOff>76200</xdr:colOff>
          <xdr:row>33</xdr:row>
          <xdr:rowOff>106680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30</xdr:row>
          <xdr:rowOff>30480</xdr:rowOff>
        </xdr:from>
        <xdr:to>
          <xdr:col>7</xdr:col>
          <xdr:colOff>403860</xdr:colOff>
          <xdr:row>32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60960</xdr:rowOff>
        </xdr:from>
        <xdr:to>
          <xdr:col>7</xdr:col>
          <xdr:colOff>411480</xdr:colOff>
          <xdr:row>34</xdr:row>
          <xdr:rowOff>38100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69</xdr:row>
      <xdr:rowOff>95250</xdr:rowOff>
    </xdr:from>
    <xdr:to>
      <xdr:col>4</xdr:col>
      <xdr:colOff>438150</xdr:colOff>
      <xdr:row>70</xdr:row>
      <xdr:rowOff>133350</xdr:rowOff>
    </xdr:to>
    <xdr:sp macro="" textlink="">
      <xdr:nvSpPr>
        <xdr:cNvPr id="2" name="Opadbøjet pil 1"/>
        <xdr:cNvSpPr/>
      </xdr:nvSpPr>
      <xdr:spPr>
        <a:xfrm>
          <a:off x="2914650" y="5619750"/>
          <a:ext cx="323850" cy="228600"/>
        </a:xfrm>
        <a:prstGeom prst="bentUpArrow">
          <a:avLst/>
        </a:prstGeom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xdr:twoCellAnchor>
    <xdr:from>
      <xdr:col>0</xdr:col>
      <xdr:colOff>704850</xdr:colOff>
      <xdr:row>125</xdr:row>
      <xdr:rowOff>104775</xdr:rowOff>
    </xdr:from>
    <xdr:to>
      <xdr:col>9</xdr:col>
      <xdr:colOff>171449</xdr:colOff>
      <xdr:row>141</xdr:row>
      <xdr:rowOff>161925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121</xdr:row>
      <xdr:rowOff>0</xdr:rowOff>
    </xdr:from>
    <xdr:to>
      <xdr:col>22</xdr:col>
      <xdr:colOff>542925</xdr:colOff>
      <xdr:row>140</xdr:row>
      <xdr:rowOff>95250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72</xdr:row>
          <xdr:rowOff>45720</xdr:rowOff>
        </xdr:from>
        <xdr:to>
          <xdr:col>12</xdr:col>
          <xdr:colOff>76200</xdr:colOff>
          <xdr:row>74</xdr:row>
          <xdr:rowOff>106680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71</xdr:row>
          <xdr:rowOff>30480</xdr:rowOff>
        </xdr:from>
        <xdr:to>
          <xdr:col>7</xdr:col>
          <xdr:colOff>335280</xdr:colOff>
          <xdr:row>73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73</xdr:row>
          <xdr:rowOff>60960</xdr:rowOff>
        </xdr:from>
        <xdr:to>
          <xdr:col>7</xdr:col>
          <xdr:colOff>342900</xdr:colOff>
          <xdr:row>75</xdr:row>
          <xdr:rowOff>38100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179915</xdr:rowOff>
    </xdr:from>
    <xdr:to>
      <xdr:col>8</xdr:col>
      <xdr:colOff>370417</xdr:colOff>
      <xdr:row>39</xdr:row>
      <xdr:rowOff>61382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243416</xdr:colOff>
      <xdr:row>8</xdr:row>
      <xdr:rowOff>137580</xdr:rowOff>
    </xdr:from>
    <xdr:to>
      <xdr:col>11</xdr:col>
      <xdr:colOff>518583</xdr:colOff>
      <xdr:row>24</xdr:row>
      <xdr:rowOff>127000</xdr:rowOff>
    </xdr:to>
    <xdr:grpSp>
      <xdr:nvGrpSpPr>
        <xdr:cNvPr id="37" name="Gruppe 36"/>
        <xdr:cNvGrpSpPr/>
      </xdr:nvGrpSpPr>
      <xdr:grpSpPr>
        <a:xfrm>
          <a:off x="5645149" y="1763180"/>
          <a:ext cx="2103967" cy="3181353"/>
          <a:chOff x="5619749" y="1830913"/>
          <a:chExt cx="2116667" cy="3270254"/>
        </a:xfrm>
      </xdr:grpSpPr>
      <xdr:grpSp>
        <xdr:nvGrpSpPr>
          <xdr:cNvPr id="50" name="Gruppe 49"/>
          <xdr:cNvGrpSpPr/>
        </xdr:nvGrpSpPr>
        <xdr:grpSpPr>
          <a:xfrm>
            <a:off x="5704416" y="1830913"/>
            <a:ext cx="2000250" cy="1344085"/>
            <a:chOff x="5651499" y="1735665"/>
            <a:chExt cx="2000250" cy="1344085"/>
          </a:xfrm>
        </xdr:grpSpPr>
        <xdr:grpSp>
          <xdr:nvGrpSpPr>
            <xdr:cNvPr id="143" name="Gruppe 142"/>
            <xdr:cNvGrpSpPr/>
          </xdr:nvGrpSpPr>
          <xdr:grpSpPr>
            <a:xfrm>
              <a:off x="5651499" y="1735665"/>
              <a:ext cx="2000250" cy="1344085"/>
              <a:chOff x="5990166" y="1989665"/>
              <a:chExt cx="2000250" cy="1344085"/>
            </a:xfrm>
          </xdr:grpSpPr>
          <xdr:grpSp>
            <xdr:nvGrpSpPr>
              <xdr:cNvPr id="135" name="Gruppe 134"/>
              <xdr:cNvGrpSpPr/>
            </xdr:nvGrpSpPr>
            <xdr:grpSpPr>
              <a:xfrm>
                <a:off x="5990166" y="1989665"/>
                <a:ext cx="1852084" cy="1079504"/>
                <a:chOff x="5990166" y="1989665"/>
                <a:chExt cx="1852084" cy="1079504"/>
              </a:xfrm>
            </xdr:grpSpPr>
            <xdr:cxnSp macro="">
              <xdr:nvCxnSpPr>
                <xdr:cNvPr id="113" name="Lige forbindelse 112"/>
                <xdr:cNvCxnSpPr/>
              </xdr:nvCxnSpPr>
              <xdr:spPr>
                <a:xfrm>
                  <a:off x="6000750" y="3069166"/>
                  <a:ext cx="1185336" cy="3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34" name="Gruppe 133"/>
                <xdr:cNvGrpSpPr/>
              </xdr:nvGrpSpPr>
              <xdr:grpSpPr>
                <a:xfrm>
                  <a:off x="5990166" y="1989665"/>
                  <a:ext cx="1852084" cy="1079503"/>
                  <a:chOff x="6604000" y="857249"/>
                  <a:chExt cx="1852084" cy="1079503"/>
                </a:xfrm>
              </xdr:grpSpPr>
              <xdr:grpSp>
                <xdr:nvGrpSpPr>
                  <xdr:cNvPr id="88" name="Gruppe 87"/>
                  <xdr:cNvGrpSpPr/>
                </xdr:nvGrpSpPr>
                <xdr:grpSpPr>
                  <a:xfrm>
                    <a:off x="6604000" y="1502833"/>
                    <a:ext cx="1206499" cy="433917"/>
                    <a:chOff x="5990168" y="3587749"/>
                    <a:chExt cx="1206499" cy="433917"/>
                  </a:xfrm>
                </xdr:grpSpPr>
                <xdr:cxnSp macro="">
                  <xdr:nvCxnSpPr>
                    <xdr:cNvPr id="89" name="Lige forbindelse 88"/>
                    <xdr:cNvCxnSpPr/>
                  </xdr:nvCxnSpPr>
                  <xdr:spPr>
                    <a:xfrm rot="10800000" flipV="1">
                      <a:off x="5990168" y="3587749"/>
                      <a:ext cx="613833" cy="433917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90" name="Lige forbindelse 89"/>
                    <xdr:cNvCxnSpPr/>
                  </xdr:nvCxnSpPr>
                  <xdr:spPr>
                    <a:xfrm>
                      <a:off x="6614584" y="3587749"/>
                      <a:ext cx="582083" cy="423334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91" name="Gruppe 90"/>
                  <xdr:cNvGrpSpPr/>
                </xdr:nvGrpSpPr>
                <xdr:grpSpPr>
                  <a:xfrm>
                    <a:off x="7539566" y="861483"/>
                    <a:ext cx="916518" cy="270934"/>
                    <a:chOff x="5990168" y="3587749"/>
                    <a:chExt cx="1206499" cy="433917"/>
                  </a:xfrm>
                </xdr:grpSpPr>
                <xdr:cxnSp macro="">
                  <xdr:nvCxnSpPr>
                    <xdr:cNvPr id="92" name="Lige forbindelse 91"/>
                    <xdr:cNvCxnSpPr/>
                  </xdr:nvCxnSpPr>
                  <xdr:spPr>
                    <a:xfrm rot="10800000" flipV="1">
                      <a:off x="5990168" y="3587749"/>
                      <a:ext cx="613833" cy="433917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93" name="Lige forbindelse 92"/>
                    <xdr:cNvCxnSpPr/>
                  </xdr:nvCxnSpPr>
                  <xdr:spPr>
                    <a:xfrm>
                      <a:off x="6614584" y="3587749"/>
                      <a:ext cx="582083" cy="423334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95" name="Lige forbindelse 94"/>
                  <xdr:cNvCxnSpPr/>
                </xdr:nvCxnSpPr>
                <xdr:spPr>
                  <a:xfrm flipV="1">
                    <a:off x="6604000" y="1132417"/>
                    <a:ext cx="931333" cy="804334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0" name="Lige forbindelse 99"/>
                  <xdr:cNvCxnSpPr/>
                </xdr:nvCxnSpPr>
                <xdr:spPr>
                  <a:xfrm flipV="1">
                    <a:off x="7196667" y="857251"/>
                    <a:ext cx="793750" cy="656166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3" name="Lige forbindelse 102"/>
                  <xdr:cNvCxnSpPr/>
                </xdr:nvCxnSpPr>
                <xdr:spPr>
                  <a:xfrm rot="5400000" flipH="1" flipV="1">
                    <a:off x="7720540" y="1211792"/>
                    <a:ext cx="814918" cy="635001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6" name="Lige forbindelse 105"/>
                  <xdr:cNvCxnSpPr/>
                </xdr:nvCxnSpPr>
                <xdr:spPr>
                  <a:xfrm rot="5400000">
                    <a:off x="7000875" y="1719792"/>
                    <a:ext cx="433919" cy="2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2" name="Lige forbindelse 121"/>
                  <xdr:cNvCxnSpPr/>
                </xdr:nvCxnSpPr>
                <xdr:spPr>
                  <a:xfrm rot="5400000">
                    <a:off x="7858126" y="989541"/>
                    <a:ext cx="264583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1" name="Lige forbindelse 130"/>
                  <xdr:cNvCxnSpPr/>
                </xdr:nvCxnSpPr>
                <xdr:spPr>
                  <a:xfrm rot="10800000">
                    <a:off x="7990417" y="1121833"/>
                    <a:ext cx="433916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3" name="Lige forbindelse 132"/>
                  <xdr:cNvCxnSpPr/>
                </xdr:nvCxnSpPr>
                <xdr:spPr>
                  <a:xfrm rot="5400000" flipH="1" flipV="1">
                    <a:off x="7196667" y="1143000"/>
                    <a:ext cx="814917" cy="772584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42" name="Gruppe 141"/>
              <xdr:cNvGrpSpPr/>
            </xdr:nvGrpSpPr>
            <xdr:grpSpPr>
              <a:xfrm>
                <a:off x="6604000" y="2264834"/>
                <a:ext cx="1386416" cy="1068916"/>
                <a:chOff x="6604000" y="2264834"/>
                <a:chExt cx="1386416" cy="1068916"/>
              </a:xfrm>
            </xdr:grpSpPr>
            <xdr:cxnSp macro="">
              <xdr:nvCxnSpPr>
                <xdr:cNvPr id="137" name="Lige pilforbindelse 136"/>
                <xdr:cNvCxnSpPr/>
              </xdr:nvCxnSpPr>
              <xdr:spPr>
                <a:xfrm>
                  <a:off x="6604000" y="3206750"/>
                  <a:ext cx="613833" cy="1588"/>
                </a:xfrm>
                <a:prstGeom prst="straightConnector1">
                  <a:avLst/>
                </a:prstGeom>
                <a:ln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9" name="Lige pilforbindelse 138"/>
                <xdr:cNvCxnSpPr/>
              </xdr:nvCxnSpPr>
              <xdr:spPr>
                <a:xfrm rot="5400000" flipH="1" flipV="1">
                  <a:off x="7170208" y="2397125"/>
                  <a:ext cx="952500" cy="687917"/>
                </a:xfrm>
                <a:prstGeom prst="straightConnector1">
                  <a:avLst/>
                </a:prstGeom>
                <a:ln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40" name="Tekstboks 139"/>
                <xdr:cNvSpPr txBox="1"/>
              </xdr:nvSpPr>
              <xdr:spPr>
                <a:xfrm>
                  <a:off x="7567083" y="2614083"/>
                  <a:ext cx="243417" cy="232833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da-DK" sz="1100"/>
                    <a:t>L</a:t>
                  </a:r>
                </a:p>
              </xdr:txBody>
            </xdr:sp>
            <xdr:sp macro="" textlink="">
              <xdr:nvSpPr>
                <xdr:cNvPr id="141" name="Tekstboks 140"/>
                <xdr:cNvSpPr txBox="1"/>
              </xdr:nvSpPr>
              <xdr:spPr>
                <a:xfrm>
                  <a:off x="6815668" y="3100917"/>
                  <a:ext cx="243417" cy="232833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da-DK" sz="1100"/>
                    <a:t>B</a:t>
                  </a:r>
                </a:p>
              </xdr:txBody>
            </xdr:sp>
          </xdr:grpSp>
        </xdr:grpSp>
        <xdr:grpSp>
          <xdr:nvGrpSpPr>
            <xdr:cNvPr id="49" name="Gruppe 48"/>
            <xdr:cNvGrpSpPr/>
          </xdr:nvGrpSpPr>
          <xdr:grpSpPr>
            <a:xfrm>
              <a:off x="6857998" y="2042582"/>
              <a:ext cx="696232" cy="825500"/>
              <a:chOff x="6857998" y="2042582"/>
              <a:chExt cx="696232" cy="825500"/>
            </a:xfrm>
          </xdr:grpSpPr>
          <xdr:cxnSp macro="">
            <xdr:nvCxnSpPr>
              <xdr:cNvPr id="28" name="Lige forbindelse 27"/>
              <xdr:cNvCxnSpPr/>
            </xdr:nvCxnSpPr>
            <xdr:spPr>
              <a:xfrm rot="5400000" flipH="1" flipV="1">
                <a:off x="6772144" y="2128436"/>
                <a:ext cx="810569" cy="63886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" name="Lige forbindelse 30"/>
              <xdr:cNvCxnSpPr/>
            </xdr:nvCxnSpPr>
            <xdr:spPr>
              <a:xfrm rot="5400000" flipH="1" flipV="1">
                <a:off x="6829515" y="2143367"/>
                <a:ext cx="810569" cy="63886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Lige forbindelse 32"/>
              <xdr:cNvCxnSpPr/>
            </xdr:nvCxnSpPr>
            <xdr:spPr>
              <a:xfrm rot="5400000">
                <a:off x="7267537" y="2335878"/>
                <a:ext cx="479943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Lige forbindelse 34"/>
              <xdr:cNvCxnSpPr/>
            </xdr:nvCxnSpPr>
            <xdr:spPr>
              <a:xfrm rot="5400000">
                <a:off x="7229269" y="2361558"/>
                <a:ext cx="479943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" name="Lige forbindelse 40"/>
              <xdr:cNvCxnSpPr/>
            </xdr:nvCxnSpPr>
            <xdr:spPr>
              <a:xfrm>
                <a:off x="6865566" y="2847237"/>
                <a:ext cx="34056" cy="12508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" name="Lige forbindelse 46"/>
              <xdr:cNvCxnSpPr/>
            </xdr:nvCxnSpPr>
            <xdr:spPr>
              <a:xfrm>
                <a:off x="7493709" y="2046750"/>
                <a:ext cx="41624" cy="1667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36" name="Tekstboks 35"/>
          <xdr:cNvSpPr txBox="1"/>
        </xdr:nvSpPr>
        <xdr:spPr>
          <a:xfrm>
            <a:off x="5619749" y="3132666"/>
            <a:ext cx="2116667" cy="19685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da-DK" sz="1100" b="1"/>
              <a:t>Bild 1</a:t>
            </a:r>
          </a:p>
          <a:p>
            <a:r>
              <a:rPr lang="da-DK" sz="1100"/>
              <a:t>Anmerkung. </a:t>
            </a:r>
          </a:p>
          <a:p>
            <a:r>
              <a:rPr lang="da-DK" sz="1100"/>
              <a:t>Wenn das Fallrohr statt am Ende der Rinne in der Mitte - oder wenn noch ein Fallrohr an dem anderen Ende der Rinne montiert</a:t>
            </a:r>
            <a:r>
              <a:rPr lang="da-DK" sz="1100" baseline="0"/>
              <a:t> wird</a:t>
            </a:r>
            <a:r>
              <a:rPr lang="da-DK" sz="1100"/>
              <a:t>,  dann </a:t>
            </a:r>
            <a:r>
              <a:rPr lang="da-DK" sz="1100" baseline="0"/>
              <a:t> kann </a:t>
            </a:r>
            <a:r>
              <a:rPr lang="da-DK" sz="1100"/>
              <a:t>die Länge der Dachrinne bei der Bemessung</a:t>
            </a:r>
            <a:r>
              <a:rPr lang="da-DK" sz="1100" baseline="0"/>
              <a:t> halbiert  werden, wobei das Abflussvermögen der Rinne wesentlich erhöht wird.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1</xdr:row>
          <xdr:rowOff>137160</xdr:rowOff>
        </xdr:from>
        <xdr:to>
          <xdr:col>7</xdr:col>
          <xdr:colOff>213360</xdr:colOff>
          <xdr:row>3</xdr:row>
          <xdr:rowOff>30480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7</xdr:row>
          <xdr:rowOff>121920</xdr:rowOff>
        </xdr:from>
        <xdr:to>
          <xdr:col>7</xdr:col>
          <xdr:colOff>99060</xdr:colOff>
          <xdr:row>9</xdr:row>
          <xdr:rowOff>7620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101</xdr:row>
      <xdr:rowOff>104775</xdr:rowOff>
    </xdr:from>
    <xdr:to>
      <xdr:col>5</xdr:col>
      <xdr:colOff>533400</xdr:colOff>
      <xdr:row>102</xdr:row>
      <xdr:rowOff>142875</xdr:rowOff>
    </xdr:to>
    <xdr:sp macro="" textlink="">
      <xdr:nvSpPr>
        <xdr:cNvPr id="9" name="Opadbøjet pil 8"/>
        <xdr:cNvSpPr/>
      </xdr:nvSpPr>
      <xdr:spPr>
        <a:xfrm>
          <a:off x="3838575" y="20031075"/>
          <a:ext cx="323850" cy="228600"/>
        </a:xfrm>
        <a:prstGeom prst="bentUpArrow">
          <a:avLst/>
        </a:prstGeom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102</xdr:row>
          <xdr:rowOff>45720</xdr:rowOff>
        </xdr:from>
        <xdr:to>
          <xdr:col>17</xdr:col>
          <xdr:colOff>152400</xdr:colOff>
          <xdr:row>104</xdr:row>
          <xdr:rowOff>106680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101</xdr:row>
          <xdr:rowOff>30480</xdr:rowOff>
        </xdr:from>
        <xdr:to>
          <xdr:col>7</xdr:col>
          <xdr:colOff>259080</xdr:colOff>
          <xdr:row>103</xdr:row>
          <xdr:rowOff>0</xdr:rowOff>
        </xdr:to>
        <xdr:sp macro="" textlink="">
          <xdr:nvSpPr>
            <xdr:cNvPr id="7182" name="Object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103</xdr:row>
          <xdr:rowOff>114300</xdr:rowOff>
        </xdr:from>
        <xdr:to>
          <xdr:col>7</xdr:col>
          <xdr:colOff>289560</xdr:colOff>
          <xdr:row>105</xdr:row>
          <xdr:rowOff>99060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7.bin"/><Relationship Id="rId9" Type="http://schemas.openxmlformats.org/officeDocument/2006/relationships/image" Target="../media/image6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0.bin"/><Relationship Id="rId9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topLeftCell="B83" workbookViewId="0">
      <selection activeCell="C85" sqref="C85"/>
    </sheetView>
  </sheetViews>
  <sheetFormatPr defaultRowHeight="14.4" x14ac:dyDescent="0.3"/>
  <cols>
    <col min="1" max="1" width="10.44140625" customWidth="1"/>
    <col min="2" max="2" width="9.88671875" customWidth="1"/>
    <col min="3" max="3" width="11.5546875" bestFit="1" customWidth="1"/>
    <col min="4" max="4" width="9.109375" customWidth="1"/>
    <col min="13" max="13" width="9.44140625" customWidth="1"/>
  </cols>
  <sheetData>
    <row r="1" spans="1:19" ht="18" x14ac:dyDescent="0.35">
      <c r="A1" s="16" t="s">
        <v>11</v>
      </c>
      <c r="N1" t="s">
        <v>26</v>
      </c>
    </row>
    <row r="2" spans="1:19" x14ac:dyDescent="0.3">
      <c r="J2" t="s">
        <v>20</v>
      </c>
    </row>
    <row r="3" spans="1:19" x14ac:dyDescent="0.3">
      <c r="B3" s="2" t="s">
        <v>0</v>
      </c>
      <c r="C3">
        <v>3.1415926535900001</v>
      </c>
    </row>
    <row r="4" spans="1:19" x14ac:dyDescent="0.3">
      <c r="E4" s="1"/>
      <c r="F4" s="1"/>
      <c r="G4" s="1"/>
      <c r="H4" s="1"/>
    </row>
    <row r="5" spans="1:19" x14ac:dyDescent="0.3">
      <c r="F5" s="72" t="s">
        <v>49</v>
      </c>
      <c r="G5" s="72"/>
    </row>
    <row r="6" spans="1:19" x14ac:dyDescent="0.3">
      <c r="F6" s="72"/>
      <c r="G6" s="72"/>
    </row>
    <row r="7" spans="1:19" x14ac:dyDescent="0.3">
      <c r="F7" s="72"/>
      <c r="G7" s="72"/>
      <c r="M7" s="69" t="s">
        <v>25</v>
      </c>
      <c r="N7" s="69"/>
      <c r="O7" s="70"/>
    </row>
    <row r="8" spans="1:19" x14ac:dyDescent="0.3">
      <c r="M8" s="69"/>
      <c r="N8" s="69"/>
      <c r="O8" s="70"/>
    </row>
    <row r="9" spans="1:19" x14ac:dyDescent="0.3">
      <c r="M9" s="69"/>
      <c r="N9" s="69"/>
      <c r="O9" s="70"/>
    </row>
    <row r="10" spans="1:19" x14ac:dyDescent="0.3">
      <c r="M10" s="69"/>
      <c r="N10" s="69"/>
      <c r="O10" s="70"/>
    </row>
    <row r="11" spans="1:19" x14ac:dyDescent="0.3">
      <c r="P11" s="3" t="s">
        <v>22</v>
      </c>
    </row>
    <row r="12" spans="1:19" x14ac:dyDescent="0.3">
      <c r="A12" s="8" t="s">
        <v>2</v>
      </c>
      <c r="B12" s="6"/>
      <c r="C12" s="6"/>
      <c r="D12" s="6"/>
      <c r="E12" s="6"/>
      <c r="F12" s="6"/>
      <c r="G12" s="6"/>
      <c r="H12" s="6"/>
      <c r="I12" s="26" t="s">
        <v>5</v>
      </c>
      <c r="J12" s="6"/>
      <c r="K12" s="7"/>
      <c r="N12" t="s">
        <v>6</v>
      </c>
      <c r="P12" s="3" t="s">
        <v>9</v>
      </c>
    </row>
    <row r="13" spans="1:19" ht="15.6" x14ac:dyDescent="0.35">
      <c r="A13" s="9" t="s">
        <v>15</v>
      </c>
      <c r="B13" s="9" t="s">
        <v>16</v>
      </c>
      <c r="C13" s="9" t="s">
        <v>17</v>
      </c>
      <c r="D13" s="9" t="s">
        <v>24</v>
      </c>
      <c r="E13" s="9" t="s">
        <v>23</v>
      </c>
      <c r="F13" s="9" t="s">
        <v>18</v>
      </c>
      <c r="G13" s="9" t="s">
        <v>21</v>
      </c>
      <c r="H13" s="22" t="s">
        <v>12</v>
      </c>
      <c r="I13" s="27" t="s">
        <v>1</v>
      </c>
      <c r="J13" s="9" t="s">
        <v>12</v>
      </c>
      <c r="K13" s="9" t="s">
        <v>38</v>
      </c>
      <c r="N13" s="3" t="s">
        <v>7</v>
      </c>
      <c r="P13" s="3" t="s">
        <v>10</v>
      </c>
      <c r="S13" s="3"/>
    </row>
    <row r="14" spans="1:19" ht="16.2" x14ac:dyDescent="0.3">
      <c r="A14" s="13" t="s">
        <v>3</v>
      </c>
      <c r="B14" s="13" t="s">
        <v>3</v>
      </c>
      <c r="C14" s="13" t="s">
        <v>3</v>
      </c>
      <c r="D14" s="13" t="s">
        <v>3</v>
      </c>
      <c r="E14" s="13" t="s">
        <v>3</v>
      </c>
      <c r="F14" s="15" t="s">
        <v>19</v>
      </c>
      <c r="G14" s="15" t="s">
        <v>3</v>
      </c>
      <c r="H14" s="23" t="s">
        <v>27</v>
      </c>
      <c r="I14" s="28" t="s">
        <v>3</v>
      </c>
      <c r="J14" s="13" t="s">
        <v>13</v>
      </c>
      <c r="K14" s="13" t="s">
        <v>3</v>
      </c>
      <c r="N14" s="3" t="s">
        <v>8</v>
      </c>
      <c r="P14" s="3" t="s">
        <v>3</v>
      </c>
      <c r="S14" s="3"/>
    </row>
    <row r="15" spans="1:19" x14ac:dyDescent="0.3">
      <c r="A15" s="10" t="s">
        <v>4</v>
      </c>
      <c r="B15" s="9"/>
      <c r="C15" s="9"/>
      <c r="D15" s="11"/>
      <c r="E15" s="11"/>
      <c r="F15" s="11"/>
      <c r="G15" s="11"/>
      <c r="H15" s="22"/>
      <c r="I15" s="27"/>
      <c r="J15" s="9"/>
      <c r="K15" s="9"/>
      <c r="P15" s="3"/>
      <c r="S15" s="3"/>
    </row>
    <row r="16" spans="1:19" x14ac:dyDescent="0.3">
      <c r="A16" s="9">
        <v>100</v>
      </c>
      <c r="B16" s="9">
        <v>107</v>
      </c>
      <c r="C16" s="12">
        <v>6</v>
      </c>
      <c r="D16" s="12">
        <v>54</v>
      </c>
      <c r="E16" s="12">
        <f>B16*SIN(RADIANS(F16)/2)</f>
        <v>106.74260278369152</v>
      </c>
      <c r="F16" s="12">
        <f>180-DEGREES(ATAN(2*C16/B16))-1.551</f>
        <v>172.05004337263111</v>
      </c>
      <c r="G16" s="12">
        <f>B16/2*RADIANS(F16)</f>
        <v>160.65192582525322</v>
      </c>
      <c r="H16" s="24">
        <f>B16^2/8*(2*G16/B16-SIN(RADIANS(F16)))</f>
        <v>4099.5027983700229</v>
      </c>
      <c r="I16" s="27">
        <v>105</v>
      </c>
      <c r="J16" s="12">
        <v>5256</v>
      </c>
      <c r="K16" s="12">
        <v>62</v>
      </c>
      <c r="N16" s="5">
        <f>(J16-H16)/H16*100</f>
        <v>28.210669891231799</v>
      </c>
      <c r="P16" s="3">
        <v>250</v>
      </c>
      <c r="S16" s="4"/>
    </row>
    <row r="17" spans="1:23" x14ac:dyDescent="0.3">
      <c r="A17" s="9">
        <v>125</v>
      </c>
      <c r="B17" s="9">
        <v>123</v>
      </c>
      <c r="C17" s="12">
        <v>6</v>
      </c>
      <c r="D17" s="12">
        <v>62</v>
      </c>
      <c r="E17" s="12">
        <f>B17*SIN(RADIANS(F17)/2)</f>
        <v>122.79030698690224</v>
      </c>
      <c r="F17" s="12">
        <f>180-DEGREES(ATAN(2*C17/B17))-1.12</f>
        <v>173.30780219603619</v>
      </c>
      <c r="G17" s="12">
        <f>B17/2*RADIANS(F17)</f>
        <v>186.0246937145273</v>
      </c>
      <c r="H17" s="24">
        <f>B17^2/8*(2*G17/B17-SIN(RADIANS(F17)))</f>
        <v>5499.8761494352739</v>
      </c>
      <c r="I17" s="27">
        <v>127</v>
      </c>
      <c r="J17" s="12">
        <v>7347</v>
      </c>
      <c r="K17" s="12">
        <v>72.5</v>
      </c>
      <c r="N17" s="5">
        <f>(J17-H17)/H17*100</f>
        <v>33.584826282940725</v>
      </c>
      <c r="P17" s="3">
        <v>280</v>
      </c>
      <c r="S17" s="4"/>
    </row>
    <row r="18" spans="1:23" x14ac:dyDescent="0.3">
      <c r="A18" s="9">
        <v>150</v>
      </c>
      <c r="B18" s="9">
        <v>155</v>
      </c>
      <c r="C18" s="12">
        <v>6</v>
      </c>
      <c r="D18" s="12">
        <v>78</v>
      </c>
      <c r="E18" s="12">
        <f>B18*SIN(RADIANS(F18)/2)</f>
        <v>154.84609545121756</v>
      </c>
      <c r="F18" s="12">
        <f>180-DEGREES(ATAN(2*C18/B18))-0.68</f>
        <v>174.89302835252059</v>
      </c>
      <c r="G18" s="12">
        <f>B18/2*RADIANS(F18)</f>
        <v>236.56558672398407</v>
      </c>
      <c r="H18" s="24">
        <f>B18^2/8*(2*G18/B18-SIN(RADIANS(F18)))</f>
        <v>8899.5918340552071</v>
      </c>
      <c r="I18" s="27">
        <v>153</v>
      </c>
      <c r="J18" s="12">
        <v>10567</v>
      </c>
      <c r="K18" s="12">
        <v>86.5</v>
      </c>
      <c r="N18" s="5">
        <f>(J18-H18)/H18*100</f>
        <v>18.735782460992013</v>
      </c>
      <c r="P18" s="3">
        <v>333</v>
      </c>
      <c r="S18" s="4"/>
    </row>
    <row r="19" spans="1:23" x14ac:dyDescent="0.3">
      <c r="A19" s="13">
        <v>190</v>
      </c>
      <c r="B19" s="13">
        <v>192</v>
      </c>
      <c r="C19" s="14">
        <v>11</v>
      </c>
      <c r="D19" s="14">
        <v>105</v>
      </c>
      <c r="E19" s="14">
        <f>B19*SIN(RADIANS(F19)/2)</f>
        <v>191.68771113307793</v>
      </c>
      <c r="F19" s="14">
        <f>180-DEGREES(ATAN(2*C19/B19))</f>
        <v>173.46336635120292</v>
      </c>
      <c r="G19" s="14">
        <f>B19/2*RADIANS(F19)</f>
        <v>290.64065994447685</v>
      </c>
      <c r="H19" s="25">
        <f>0.5*PI()*B19^2/4+8.99*E19</f>
        <v>16199.731470828137</v>
      </c>
      <c r="I19" s="28">
        <v>192</v>
      </c>
      <c r="J19" s="14">
        <v>16363</v>
      </c>
      <c r="K19" s="14">
        <v>107</v>
      </c>
      <c r="N19" s="5">
        <f>(J19-H19)/H19*100</f>
        <v>1.0078471329347056</v>
      </c>
      <c r="P19" s="3">
        <v>400</v>
      </c>
      <c r="S19" s="4"/>
    </row>
    <row r="20" spans="1:23" x14ac:dyDescent="0.3">
      <c r="C20" s="3"/>
      <c r="D20" s="3"/>
      <c r="E20" s="3"/>
      <c r="F20" s="3"/>
      <c r="G20" s="3"/>
      <c r="H20" s="3"/>
      <c r="I20" s="3"/>
      <c r="J20" s="3"/>
    </row>
    <row r="21" spans="1:23" x14ac:dyDescent="0.3">
      <c r="A21" t="s">
        <v>14</v>
      </c>
      <c r="C21" s="3"/>
      <c r="D21" s="3"/>
      <c r="E21" s="3"/>
      <c r="F21" s="3"/>
      <c r="G21" s="3"/>
      <c r="H21" s="3"/>
      <c r="I21" s="3"/>
      <c r="J21" s="3"/>
    </row>
    <row r="22" spans="1:23" x14ac:dyDescent="0.3">
      <c r="C22" s="3"/>
      <c r="D22" s="3"/>
      <c r="E22" s="3"/>
      <c r="F22" s="3"/>
      <c r="G22" s="3"/>
      <c r="H22" s="3"/>
      <c r="I22" s="3"/>
      <c r="J22" s="3"/>
    </row>
    <row r="23" spans="1:23" x14ac:dyDescent="0.3">
      <c r="C23" s="3"/>
      <c r="D23" s="3"/>
      <c r="E23" s="3"/>
      <c r="F23" s="3"/>
      <c r="G23" s="3"/>
      <c r="H23" s="3"/>
      <c r="I23" s="3"/>
      <c r="J23" s="3"/>
    </row>
    <row r="24" spans="1:23" x14ac:dyDescent="0.3">
      <c r="A24" s="17" t="s">
        <v>28</v>
      </c>
      <c r="C24" s="3"/>
      <c r="D24" s="3"/>
      <c r="E24" s="3"/>
      <c r="F24" s="3"/>
      <c r="G24" s="3"/>
      <c r="H24" s="3"/>
      <c r="I24" s="3"/>
      <c r="J24" s="3"/>
    </row>
    <row r="25" spans="1:23" x14ac:dyDescent="0.3">
      <c r="A25" s="18" t="s">
        <v>29</v>
      </c>
      <c r="C25" s="3"/>
      <c r="D25" s="3"/>
      <c r="E25" s="3"/>
      <c r="F25" s="3"/>
      <c r="G25" s="3"/>
      <c r="H25" s="3"/>
      <c r="I25" s="3"/>
      <c r="J25" s="3"/>
    </row>
    <row r="26" spans="1:23" x14ac:dyDescent="0.3">
      <c r="A26" t="s">
        <v>31</v>
      </c>
      <c r="B26" s="3">
        <v>50</v>
      </c>
      <c r="C26" s="3">
        <f>B26+25</f>
        <v>75</v>
      </c>
      <c r="D26" s="3">
        <f t="shared" ref="D26:K26" si="0">C26+25</f>
        <v>100</v>
      </c>
      <c r="E26" s="3">
        <f t="shared" si="0"/>
        <v>125</v>
      </c>
      <c r="F26" s="3">
        <f t="shared" si="0"/>
        <v>150</v>
      </c>
      <c r="G26" s="3">
        <f t="shared" si="0"/>
        <v>175</v>
      </c>
      <c r="H26" s="3">
        <f t="shared" si="0"/>
        <v>200</v>
      </c>
      <c r="I26" s="3">
        <f t="shared" si="0"/>
        <v>225</v>
      </c>
      <c r="J26" s="3">
        <f t="shared" si="0"/>
        <v>250</v>
      </c>
      <c r="K26" s="3">
        <f t="shared" si="0"/>
        <v>275</v>
      </c>
      <c r="L26" s="3">
        <f t="shared" ref="L26:T26" si="1">K26+25</f>
        <v>300</v>
      </c>
      <c r="M26" s="3">
        <f t="shared" si="1"/>
        <v>325</v>
      </c>
      <c r="N26" s="3">
        <f t="shared" si="1"/>
        <v>350</v>
      </c>
      <c r="O26" s="3">
        <f t="shared" si="1"/>
        <v>375</v>
      </c>
      <c r="P26" s="3">
        <f t="shared" si="1"/>
        <v>400</v>
      </c>
      <c r="Q26" s="3">
        <f t="shared" si="1"/>
        <v>425</v>
      </c>
      <c r="R26" s="3">
        <f t="shared" si="1"/>
        <v>450</v>
      </c>
      <c r="S26" s="3">
        <f t="shared" si="1"/>
        <v>475</v>
      </c>
      <c r="T26" s="3">
        <f t="shared" si="1"/>
        <v>500</v>
      </c>
      <c r="V26" s="3"/>
      <c r="W26" s="3"/>
    </row>
    <row r="27" spans="1:23" ht="15.6" x14ac:dyDescent="0.35">
      <c r="A27" t="s">
        <v>30</v>
      </c>
      <c r="B27" s="19">
        <v>1</v>
      </c>
      <c r="C27" s="19">
        <v>0.97</v>
      </c>
      <c r="D27" s="19">
        <v>0.93</v>
      </c>
      <c r="E27" s="19">
        <v>0.9</v>
      </c>
      <c r="F27" s="21">
        <v>0.86</v>
      </c>
      <c r="G27" s="19">
        <v>0.83</v>
      </c>
      <c r="H27" s="19">
        <v>0.8</v>
      </c>
      <c r="I27" s="19">
        <v>0.78</v>
      </c>
      <c r="J27" s="19">
        <v>0.77</v>
      </c>
      <c r="K27" s="19">
        <v>0.75</v>
      </c>
      <c r="L27" s="19">
        <v>0.73</v>
      </c>
      <c r="M27" s="19">
        <v>0.72</v>
      </c>
      <c r="N27" s="19">
        <v>0.7</v>
      </c>
      <c r="O27" s="19">
        <v>0.68</v>
      </c>
      <c r="P27" s="19">
        <v>0.67</v>
      </c>
      <c r="Q27" s="19">
        <v>0.65</v>
      </c>
      <c r="R27" s="19">
        <v>0.63</v>
      </c>
      <c r="S27" s="19">
        <v>0.62</v>
      </c>
      <c r="T27" s="19">
        <v>0.6</v>
      </c>
      <c r="U27" t="s">
        <v>47</v>
      </c>
    </row>
    <row r="28" spans="1:23" ht="15.6" x14ac:dyDescent="0.35">
      <c r="A28" t="s">
        <v>45</v>
      </c>
      <c r="B28" s="19">
        <f>1+$C$32*(-$B$26+B26)</f>
        <v>1</v>
      </c>
      <c r="C28" s="19">
        <f t="shared" ref="C28:H28" si="2">1+$C$32*(-$B$26+C26)</f>
        <v>0.96666666666666667</v>
      </c>
      <c r="D28" s="19">
        <f t="shared" si="2"/>
        <v>0.93333333333333335</v>
      </c>
      <c r="E28" s="19">
        <f t="shared" si="2"/>
        <v>0.9</v>
      </c>
      <c r="F28" s="21">
        <f t="shared" si="2"/>
        <v>0.8666666666666667</v>
      </c>
      <c r="G28" s="19">
        <f t="shared" si="2"/>
        <v>0.83333333333333337</v>
      </c>
      <c r="H28" s="19">
        <f t="shared" si="2"/>
        <v>0.8</v>
      </c>
      <c r="I28" s="19">
        <f>0.8+$C$34*(-$H$26+I26)</f>
        <v>0.78333333333333333</v>
      </c>
      <c r="J28" s="19">
        <f t="shared" ref="J28:T28" si="3">0.8+$C$34*(-$H$26+J26)</f>
        <v>0.76666666666666672</v>
      </c>
      <c r="K28" s="19">
        <f t="shared" si="3"/>
        <v>0.75</v>
      </c>
      <c r="L28" s="19">
        <f t="shared" si="3"/>
        <v>0.73333333333333339</v>
      </c>
      <c r="M28" s="19">
        <f t="shared" si="3"/>
        <v>0.71666666666666667</v>
      </c>
      <c r="N28" s="19">
        <f t="shared" si="3"/>
        <v>0.7</v>
      </c>
      <c r="O28" s="19">
        <f t="shared" si="3"/>
        <v>0.68333333333333335</v>
      </c>
      <c r="P28" s="19">
        <f t="shared" si="3"/>
        <v>0.66666666666666674</v>
      </c>
      <c r="Q28" s="19">
        <f t="shared" si="3"/>
        <v>0.65</v>
      </c>
      <c r="R28" s="19">
        <f t="shared" si="3"/>
        <v>0.6333333333333333</v>
      </c>
      <c r="S28" s="19">
        <f t="shared" si="3"/>
        <v>0.6166666666666667</v>
      </c>
      <c r="T28" s="19">
        <f t="shared" si="3"/>
        <v>0.6</v>
      </c>
      <c r="U28" t="s">
        <v>48</v>
      </c>
    </row>
    <row r="29" spans="1:23" x14ac:dyDescent="0.3">
      <c r="B29" s="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3" x14ac:dyDescent="0.3">
      <c r="A30" s="17" t="s">
        <v>32</v>
      </c>
      <c r="F30" t="s">
        <v>33</v>
      </c>
    </row>
    <row r="31" spans="1:23" x14ac:dyDescent="0.3">
      <c r="A31" s="18" t="s">
        <v>34</v>
      </c>
    </row>
    <row r="32" spans="1:23" x14ac:dyDescent="0.3">
      <c r="B32" s="2" t="s">
        <v>35</v>
      </c>
      <c r="C32">
        <f>(H27-B27)/(H26-B26)</f>
        <v>-1.3333333333333331E-3</v>
      </c>
      <c r="D32" s="20" t="s">
        <v>36</v>
      </c>
      <c r="E32" s="1">
        <v>1</v>
      </c>
    </row>
    <row r="33" spans="1:18" x14ac:dyDescent="0.3">
      <c r="A33" s="18" t="s">
        <v>37</v>
      </c>
    </row>
    <row r="34" spans="1:18" x14ac:dyDescent="0.3">
      <c r="B34" s="2" t="s">
        <v>35</v>
      </c>
      <c r="C34">
        <f>(T27-H27)/(T26-H26)</f>
        <v>-6.6666666666666686E-4</v>
      </c>
      <c r="D34" s="20" t="s">
        <v>36</v>
      </c>
      <c r="E34" s="1">
        <v>0.8</v>
      </c>
    </row>
    <row r="36" spans="1:18" ht="18" x14ac:dyDescent="0.35">
      <c r="A36" s="38" t="s">
        <v>39</v>
      </c>
      <c r="B36" s="36"/>
      <c r="C36" s="36"/>
      <c r="D36" s="36"/>
      <c r="E36" s="36"/>
      <c r="F36" s="36"/>
      <c r="G36" s="36"/>
      <c r="H36" s="36"/>
      <c r="I36" s="36"/>
      <c r="J36" s="36"/>
      <c r="K36" s="36" t="s">
        <v>46</v>
      </c>
      <c r="L36" s="36"/>
      <c r="M36" s="36"/>
      <c r="N36" s="36"/>
      <c r="O36" s="36"/>
      <c r="P36" s="36"/>
      <c r="Q36" s="36"/>
      <c r="R36" s="36"/>
    </row>
    <row r="37" spans="1:18" x14ac:dyDescent="0.3">
      <c r="A37" s="31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x14ac:dyDescent="0.3">
      <c r="A38" s="29"/>
      <c r="B38" s="30"/>
      <c r="C38" s="6" t="s">
        <v>41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7"/>
    </row>
    <row r="39" spans="1:18" x14ac:dyDescent="0.3">
      <c r="A39" s="13" t="s">
        <v>40</v>
      </c>
      <c r="B39" s="32"/>
      <c r="C39" s="33">
        <v>5</v>
      </c>
      <c r="D39" s="33">
        <f t="shared" ref="D39:R39" si="4">C39+1</f>
        <v>6</v>
      </c>
      <c r="E39" s="33">
        <f t="shared" si="4"/>
        <v>7</v>
      </c>
      <c r="F39" s="33">
        <f t="shared" si="4"/>
        <v>8</v>
      </c>
      <c r="G39" s="33">
        <f t="shared" si="4"/>
        <v>9</v>
      </c>
      <c r="H39" s="33">
        <f t="shared" si="4"/>
        <v>10</v>
      </c>
      <c r="I39" s="33">
        <f t="shared" si="4"/>
        <v>11</v>
      </c>
      <c r="J39" s="33">
        <f t="shared" si="4"/>
        <v>12</v>
      </c>
      <c r="K39" s="33">
        <f t="shared" si="4"/>
        <v>13</v>
      </c>
      <c r="L39" s="33">
        <f t="shared" si="4"/>
        <v>14</v>
      </c>
      <c r="M39" s="33">
        <f t="shared" si="4"/>
        <v>15</v>
      </c>
      <c r="N39" s="33">
        <f t="shared" si="4"/>
        <v>16</v>
      </c>
      <c r="O39" s="33">
        <f t="shared" si="4"/>
        <v>17</v>
      </c>
      <c r="P39" s="33">
        <f t="shared" si="4"/>
        <v>18</v>
      </c>
      <c r="Q39" s="33">
        <f t="shared" si="4"/>
        <v>19</v>
      </c>
      <c r="R39" s="33">
        <f t="shared" si="4"/>
        <v>20</v>
      </c>
    </row>
    <row r="40" spans="1:18" ht="15" customHeight="1" x14ac:dyDescent="0.3">
      <c r="A40" s="37" t="s">
        <v>50</v>
      </c>
      <c r="B40" s="68" t="s">
        <v>42</v>
      </c>
      <c r="C40" s="67">
        <f>0.9*2.78*10^-5*$A42^1.25*C45</f>
        <v>1.0739607434678795</v>
      </c>
      <c r="D40" s="67">
        <f t="shared" ref="D40:R40" si="5">0.9*2.78*10^-5*$A42^1.25*D45</f>
        <v>1.0498809061703933</v>
      </c>
      <c r="E40" s="67">
        <f t="shared" si="5"/>
        <v>1.0258010688729073</v>
      </c>
      <c r="F40" s="67">
        <f t="shared" si="5"/>
        <v>1.0017212315754214</v>
      </c>
      <c r="G40" s="67">
        <f t="shared" si="5"/>
        <v>0.97764139427793517</v>
      </c>
      <c r="H40" s="67">
        <f t="shared" si="5"/>
        <v>0.9535615569804492</v>
      </c>
      <c r="I40" s="67">
        <f t="shared" si="5"/>
        <v>0.92948171968296311</v>
      </c>
      <c r="J40" s="67">
        <f t="shared" si="5"/>
        <v>0.90540188238547692</v>
      </c>
      <c r="K40" s="67">
        <f t="shared" si="5"/>
        <v>0.88854599627723663</v>
      </c>
      <c r="L40" s="67">
        <f t="shared" si="5"/>
        <v>0.87650607762849364</v>
      </c>
      <c r="M40" s="67">
        <f t="shared" si="5"/>
        <v>0.86446615897975065</v>
      </c>
      <c r="N40" s="67">
        <f t="shared" si="5"/>
        <v>0.85242624033100756</v>
      </c>
      <c r="O40" s="67">
        <f t="shared" si="5"/>
        <v>0.84038632168226457</v>
      </c>
      <c r="P40" s="67">
        <f t="shared" si="5"/>
        <v>0.82834640303352147</v>
      </c>
      <c r="Q40" s="67">
        <f t="shared" si="5"/>
        <v>0.81630648438477837</v>
      </c>
      <c r="R40" s="67">
        <f t="shared" si="5"/>
        <v>0.80426656573603528</v>
      </c>
    </row>
    <row r="41" spans="1:18" x14ac:dyDescent="0.3">
      <c r="A41" s="9" t="s">
        <v>43</v>
      </c>
      <c r="B41" s="68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1:18" ht="15" customHeight="1" x14ac:dyDescent="0.3">
      <c r="A42" s="9">
        <v>5256</v>
      </c>
      <c r="B42" s="71" t="s">
        <v>55</v>
      </c>
      <c r="C42" s="35">
        <v>1.07</v>
      </c>
      <c r="D42" s="35">
        <v>1.05</v>
      </c>
      <c r="E42" s="35">
        <v>1.02</v>
      </c>
      <c r="F42" s="35">
        <v>1</v>
      </c>
      <c r="G42" s="35">
        <v>0.98</v>
      </c>
      <c r="H42" s="35">
        <v>0.96</v>
      </c>
      <c r="I42" s="35">
        <v>0.94</v>
      </c>
      <c r="J42" s="35">
        <v>0.92</v>
      </c>
      <c r="K42" s="35">
        <v>0.9</v>
      </c>
      <c r="L42" s="35">
        <v>0.88</v>
      </c>
      <c r="M42" s="35">
        <v>0.86</v>
      </c>
      <c r="N42" s="35">
        <v>0.85</v>
      </c>
      <c r="O42" s="35">
        <v>0.83</v>
      </c>
      <c r="P42" s="35">
        <v>0.81</v>
      </c>
      <c r="Q42" s="35">
        <v>0.8</v>
      </c>
      <c r="R42" s="35">
        <v>0.78</v>
      </c>
    </row>
    <row r="43" spans="1:18" ht="16.2" x14ac:dyDescent="0.3">
      <c r="A43" s="9" t="s">
        <v>13</v>
      </c>
      <c r="B43" s="71"/>
      <c r="C43" s="35">
        <f>C40-C42</f>
        <v>3.9607434678794462E-3</v>
      </c>
      <c r="D43" s="35">
        <f t="shared" ref="D43:R43" si="6">D40-D42</f>
        <v>-1.1909382960673121E-4</v>
      </c>
      <c r="E43" s="35">
        <f t="shared" si="6"/>
        <v>5.8010688729073223E-3</v>
      </c>
      <c r="F43" s="35">
        <f t="shared" si="6"/>
        <v>1.721231575421367E-3</v>
      </c>
      <c r="G43" s="35">
        <f t="shared" si="6"/>
        <v>-2.3586057220648105E-3</v>
      </c>
      <c r="H43" s="35">
        <f t="shared" si="6"/>
        <v>-6.4384430195507658E-3</v>
      </c>
      <c r="I43" s="35">
        <f t="shared" si="6"/>
        <v>-1.0518280317036832E-2</v>
      </c>
      <c r="J43" s="35">
        <f t="shared" si="6"/>
        <v>-1.4598117614523121E-2</v>
      </c>
      <c r="K43" s="35">
        <f t="shared" si="6"/>
        <v>-1.1454003722763395E-2</v>
      </c>
      <c r="L43" s="35">
        <f t="shared" si="6"/>
        <v>-3.4939223715063639E-3</v>
      </c>
      <c r="M43" s="35">
        <f t="shared" si="6"/>
        <v>4.4661589797506673E-3</v>
      </c>
      <c r="N43" s="35">
        <f t="shared" si="6"/>
        <v>2.4262403310075786E-3</v>
      </c>
      <c r="O43" s="35">
        <f t="shared" si="6"/>
        <v>1.038632168226461E-2</v>
      </c>
      <c r="P43" s="35">
        <f t="shared" si="6"/>
        <v>1.8346403033521419E-2</v>
      </c>
      <c r="Q43" s="35">
        <f t="shared" si="6"/>
        <v>1.630648438477833E-2</v>
      </c>
      <c r="R43" s="35">
        <f t="shared" si="6"/>
        <v>2.426656573603525E-2</v>
      </c>
    </row>
    <row r="44" spans="1:18" x14ac:dyDescent="0.3">
      <c r="A44" s="9" t="s">
        <v>44</v>
      </c>
      <c r="B44" s="11" t="s">
        <v>31</v>
      </c>
      <c r="C44" s="34">
        <f>C$39*1000/$A45</f>
        <v>80.645161290322577</v>
      </c>
      <c r="D44" s="34">
        <f t="shared" ref="D44:R44" si="7">D$39*1000/$A45</f>
        <v>96.774193548387103</v>
      </c>
      <c r="E44" s="34">
        <f t="shared" si="7"/>
        <v>112.90322580645162</v>
      </c>
      <c r="F44" s="34">
        <f t="shared" si="7"/>
        <v>129.03225806451613</v>
      </c>
      <c r="G44" s="34">
        <f t="shared" si="7"/>
        <v>145.16129032258064</v>
      </c>
      <c r="H44" s="34">
        <f t="shared" si="7"/>
        <v>161.29032258064515</v>
      </c>
      <c r="I44" s="34">
        <f t="shared" si="7"/>
        <v>177.41935483870967</v>
      </c>
      <c r="J44" s="34">
        <f t="shared" si="7"/>
        <v>193.54838709677421</v>
      </c>
      <c r="K44" s="34">
        <f t="shared" si="7"/>
        <v>209.67741935483872</v>
      </c>
      <c r="L44" s="34">
        <f t="shared" si="7"/>
        <v>225.80645161290323</v>
      </c>
      <c r="M44" s="34">
        <f t="shared" si="7"/>
        <v>241.93548387096774</v>
      </c>
      <c r="N44" s="34">
        <f t="shared" si="7"/>
        <v>258.06451612903226</v>
      </c>
      <c r="O44" s="34">
        <f t="shared" si="7"/>
        <v>274.19354838709677</v>
      </c>
      <c r="P44" s="34">
        <f t="shared" si="7"/>
        <v>290.32258064516128</v>
      </c>
      <c r="Q44" s="34">
        <f t="shared" si="7"/>
        <v>306.45161290322579</v>
      </c>
      <c r="R44" s="34">
        <f t="shared" si="7"/>
        <v>322.58064516129031</v>
      </c>
    </row>
    <row r="45" spans="1:18" ht="15.6" x14ac:dyDescent="0.35">
      <c r="A45" s="9">
        <v>62</v>
      </c>
      <c r="B45" s="11" t="s">
        <v>30</v>
      </c>
      <c r="C45" s="35">
        <f>IF(C44&gt;=50,IF(C44&lt;=200,$C$32*(C44-$B$26)+1,$C$34*(C44-$H$26)+0.8),1)</f>
        <v>0.95913978494623653</v>
      </c>
      <c r="D45" s="35">
        <f t="shared" ref="D45:R45" si="8">IF(D44&gt;=50,IF(D44&lt;=200,$C$32*(D44-$B$26)+1,$C$34*(D44-$H$26)+0.8),1)</f>
        <v>0.93763440860215053</v>
      </c>
      <c r="E45" s="35">
        <f t="shared" si="8"/>
        <v>0.91612903225806452</v>
      </c>
      <c r="F45" s="35">
        <f t="shared" si="8"/>
        <v>0.89462365591397852</v>
      </c>
      <c r="G45" s="35">
        <f t="shared" si="8"/>
        <v>0.87311827956989252</v>
      </c>
      <c r="H45" s="35">
        <f t="shared" si="8"/>
        <v>0.85161290322580652</v>
      </c>
      <c r="I45" s="35">
        <f t="shared" si="8"/>
        <v>0.83010752688172051</v>
      </c>
      <c r="J45" s="35">
        <f t="shared" si="8"/>
        <v>0.8086021505376344</v>
      </c>
      <c r="K45" s="35">
        <f t="shared" si="8"/>
        <v>0.79354838709677422</v>
      </c>
      <c r="L45" s="35">
        <f t="shared" si="8"/>
        <v>0.78279569892473122</v>
      </c>
      <c r="M45" s="35">
        <f t="shared" si="8"/>
        <v>0.77204301075268822</v>
      </c>
      <c r="N45" s="35">
        <f t="shared" si="8"/>
        <v>0.76129032258064522</v>
      </c>
      <c r="O45" s="35">
        <f t="shared" si="8"/>
        <v>0.75053763440860222</v>
      </c>
      <c r="P45" s="35">
        <f t="shared" si="8"/>
        <v>0.73978494623655922</v>
      </c>
      <c r="Q45" s="35">
        <f t="shared" si="8"/>
        <v>0.7290322580645161</v>
      </c>
      <c r="R45" s="35">
        <f t="shared" si="8"/>
        <v>0.7182795698924731</v>
      </c>
    </row>
    <row r="46" spans="1:18" x14ac:dyDescent="0.3">
      <c r="A46" s="9" t="s">
        <v>3</v>
      </c>
      <c r="B46" s="9">
        <v>250</v>
      </c>
      <c r="C46" s="12">
        <f>ROUNDUP(C40*100^2/$B46,0)</f>
        <v>43</v>
      </c>
      <c r="D46" s="12">
        <f t="shared" ref="D46:R46" si="9">ROUNDUP(D40*100^2/$B46,0)</f>
        <v>42</v>
      </c>
      <c r="E46" s="12">
        <f t="shared" si="9"/>
        <v>42</v>
      </c>
      <c r="F46" s="12">
        <f t="shared" si="9"/>
        <v>41</v>
      </c>
      <c r="G46" s="12">
        <f t="shared" si="9"/>
        <v>40</v>
      </c>
      <c r="H46" s="12">
        <f t="shared" si="9"/>
        <v>39</v>
      </c>
      <c r="I46" s="12">
        <f t="shared" si="9"/>
        <v>38</v>
      </c>
      <c r="J46" s="12">
        <f t="shared" si="9"/>
        <v>37</v>
      </c>
      <c r="K46" s="12">
        <f t="shared" si="9"/>
        <v>36</v>
      </c>
      <c r="L46" s="12">
        <f t="shared" si="9"/>
        <v>36</v>
      </c>
      <c r="M46" s="12">
        <f t="shared" si="9"/>
        <v>35</v>
      </c>
      <c r="N46" s="12">
        <f t="shared" si="9"/>
        <v>35</v>
      </c>
      <c r="O46" s="12">
        <f t="shared" si="9"/>
        <v>34</v>
      </c>
      <c r="P46" s="12">
        <f t="shared" si="9"/>
        <v>34</v>
      </c>
      <c r="Q46" s="12">
        <f t="shared" si="9"/>
        <v>33</v>
      </c>
      <c r="R46" s="12">
        <f t="shared" si="9"/>
        <v>33</v>
      </c>
    </row>
    <row r="47" spans="1:18" x14ac:dyDescent="0.3">
      <c r="A47" s="9"/>
      <c r="B47" s="9">
        <v>300</v>
      </c>
      <c r="C47" s="12">
        <f>ROUNDUP(C40*100^2/$B47,0)</f>
        <v>36</v>
      </c>
      <c r="D47" s="12">
        <f t="shared" ref="D47:R47" si="10">ROUNDUP(D40*100^2/$B47,0)</f>
        <v>35</v>
      </c>
      <c r="E47" s="12">
        <f t="shared" si="10"/>
        <v>35</v>
      </c>
      <c r="F47" s="12">
        <f t="shared" si="10"/>
        <v>34</v>
      </c>
      <c r="G47" s="12">
        <f t="shared" si="10"/>
        <v>33</v>
      </c>
      <c r="H47" s="12">
        <f t="shared" si="10"/>
        <v>32</v>
      </c>
      <c r="I47" s="12">
        <f t="shared" si="10"/>
        <v>31</v>
      </c>
      <c r="J47" s="12">
        <f t="shared" si="10"/>
        <v>31</v>
      </c>
      <c r="K47" s="12">
        <f t="shared" si="10"/>
        <v>30</v>
      </c>
      <c r="L47" s="12">
        <f t="shared" si="10"/>
        <v>30</v>
      </c>
      <c r="M47" s="12">
        <f t="shared" si="10"/>
        <v>29</v>
      </c>
      <c r="N47" s="12">
        <f t="shared" si="10"/>
        <v>29</v>
      </c>
      <c r="O47" s="12">
        <f t="shared" si="10"/>
        <v>29</v>
      </c>
      <c r="P47" s="12">
        <f t="shared" si="10"/>
        <v>28</v>
      </c>
      <c r="Q47" s="12">
        <f t="shared" si="10"/>
        <v>28</v>
      </c>
      <c r="R47" s="12">
        <f t="shared" si="10"/>
        <v>27</v>
      </c>
    </row>
    <row r="48" spans="1:18" x14ac:dyDescent="0.3">
      <c r="A48" s="9"/>
      <c r="B48" s="9">
        <v>350</v>
      </c>
      <c r="C48" s="12">
        <f>ROUNDUP(C40*100^2/$B48,0)</f>
        <v>31</v>
      </c>
      <c r="D48" s="12">
        <f t="shared" ref="D48:R48" si="11">ROUNDUP(D40*100^2/$B48,0)</f>
        <v>30</v>
      </c>
      <c r="E48" s="12">
        <f t="shared" si="11"/>
        <v>30</v>
      </c>
      <c r="F48" s="12">
        <f t="shared" si="11"/>
        <v>29</v>
      </c>
      <c r="G48" s="12">
        <f t="shared" si="11"/>
        <v>28</v>
      </c>
      <c r="H48" s="12">
        <f t="shared" si="11"/>
        <v>28</v>
      </c>
      <c r="I48" s="12">
        <f t="shared" si="11"/>
        <v>27</v>
      </c>
      <c r="J48" s="12">
        <f t="shared" si="11"/>
        <v>26</v>
      </c>
      <c r="K48" s="12">
        <f t="shared" si="11"/>
        <v>26</v>
      </c>
      <c r="L48" s="12">
        <f t="shared" si="11"/>
        <v>26</v>
      </c>
      <c r="M48" s="12">
        <f t="shared" si="11"/>
        <v>25</v>
      </c>
      <c r="N48" s="12">
        <f t="shared" si="11"/>
        <v>25</v>
      </c>
      <c r="O48" s="12">
        <f t="shared" si="11"/>
        <v>25</v>
      </c>
      <c r="P48" s="12">
        <f t="shared" si="11"/>
        <v>24</v>
      </c>
      <c r="Q48" s="12">
        <f t="shared" si="11"/>
        <v>24</v>
      </c>
      <c r="R48" s="12">
        <f t="shared" si="11"/>
        <v>23</v>
      </c>
    </row>
    <row r="49" spans="1:18" x14ac:dyDescent="0.3">
      <c r="A49" s="13"/>
      <c r="B49" s="13">
        <v>400</v>
      </c>
      <c r="C49" s="14">
        <f>ROUNDUP(C40*100^2/$B49,0)</f>
        <v>27</v>
      </c>
      <c r="D49" s="14">
        <f t="shared" ref="D49:R49" si="12">ROUNDUP(D40*100^2/$B49,0)</f>
        <v>27</v>
      </c>
      <c r="E49" s="14">
        <f t="shared" si="12"/>
        <v>26</v>
      </c>
      <c r="F49" s="14">
        <f t="shared" si="12"/>
        <v>26</v>
      </c>
      <c r="G49" s="14">
        <f t="shared" si="12"/>
        <v>25</v>
      </c>
      <c r="H49" s="14">
        <f t="shared" si="12"/>
        <v>24</v>
      </c>
      <c r="I49" s="14">
        <f t="shared" si="12"/>
        <v>24</v>
      </c>
      <c r="J49" s="14">
        <f t="shared" si="12"/>
        <v>23</v>
      </c>
      <c r="K49" s="14">
        <f t="shared" si="12"/>
        <v>23</v>
      </c>
      <c r="L49" s="14">
        <f t="shared" si="12"/>
        <v>22</v>
      </c>
      <c r="M49" s="14">
        <f t="shared" si="12"/>
        <v>22</v>
      </c>
      <c r="N49" s="14">
        <f t="shared" si="12"/>
        <v>22</v>
      </c>
      <c r="O49" s="14">
        <f t="shared" si="12"/>
        <v>22</v>
      </c>
      <c r="P49" s="14">
        <f t="shared" si="12"/>
        <v>21</v>
      </c>
      <c r="Q49" s="14">
        <f t="shared" si="12"/>
        <v>21</v>
      </c>
      <c r="R49" s="14">
        <f t="shared" si="12"/>
        <v>21</v>
      </c>
    </row>
    <row r="50" spans="1:18" ht="15" customHeight="1" x14ac:dyDescent="0.3">
      <c r="A50" s="37" t="s">
        <v>51</v>
      </c>
      <c r="B50" s="68" t="s">
        <v>42</v>
      </c>
      <c r="C50" s="67">
        <f>0.9*2.78*10^-5*$A52^1.25*C55</f>
        <v>1.6588283721140271</v>
      </c>
      <c r="D50" s="67">
        <f t="shared" ref="D50:R50" si="13">0.9*2.78*10^-5*$A52^1.25*D55</f>
        <v>1.6275297235835737</v>
      </c>
      <c r="E50" s="67">
        <f t="shared" si="13"/>
        <v>1.5962310750531203</v>
      </c>
      <c r="F50" s="67">
        <f t="shared" si="13"/>
        <v>1.5649324265226672</v>
      </c>
      <c r="G50" s="67">
        <f t="shared" si="13"/>
        <v>1.5336337779922138</v>
      </c>
      <c r="H50" s="67">
        <f t="shared" si="13"/>
        <v>1.5023351294617604</v>
      </c>
      <c r="I50" s="67">
        <f t="shared" si="13"/>
        <v>1.4710364809313072</v>
      </c>
      <c r="J50" s="67">
        <f t="shared" si="13"/>
        <v>1.4397378324008536</v>
      </c>
      <c r="K50" s="67">
        <f t="shared" si="13"/>
        <v>1.4084391838704005</v>
      </c>
      <c r="L50" s="67">
        <f t="shared" si="13"/>
        <v>1.3771405353399471</v>
      </c>
      <c r="M50" s="67">
        <f t="shared" si="13"/>
        <v>1.3536665489421071</v>
      </c>
      <c r="N50" s="67">
        <f t="shared" si="13"/>
        <v>1.3380172246768804</v>
      </c>
      <c r="O50" s="67">
        <f t="shared" si="13"/>
        <v>1.3223679004116538</v>
      </c>
      <c r="P50" s="67">
        <f t="shared" si="13"/>
        <v>1.3067185761464271</v>
      </c>
      <c r="Q50" s="67">
        <f t="shared" si="13"/>
        <v>1.2910692518812006</v>
      </c>
      <c r="R50" s="67">
        <f t="shared" si="13"/>
        <v>1.2754199276159737</v>
      </c>
    </row>
    <row r="51" spans="1:18" x14ac:dyDescent="0.3">
      <c r="A51" s="9" t="s">
        <v>43</v>
      </c>
      <c r="B51" s="68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1:18" x14ac:dyDescent="0.3">
      <c r="A52" s="9">
        <v>7347</v>
      </c>
      <c r="B52" s="71" t="s">
        <v>55</v>
      </c>
      <c r="C52" s="35">
        <v>1.68</v>
      </c>
      <c r="D52" s="35">
        <v>1.65</v>
      </c>
      <c r="E52" s="35">
        <v>1.62</v>
      </c>
      <c r="F52" s="35">
        <v>1.59</v>
      </c>
      <c r="G52" s="35">
        <v>1.56</v>
      </c>
      <c r="H52" s="35">
        <v>1.53</v>
      </c>
      <c r="I52" s="35">
        <v>1.5</v>
      </c>
      <c r="J52" s="35">
        <v>1.48</v>
      </c>
      <c r="K52" s="35">
        <v>1.45</v>
      </c>
      <c r="L52" s="35">
        <v>1.42</v>
      </c>
      <c r="M52" s="35">
        <v>1.4</v>
      </c>
      <c r="N52" s="35">
        <v>1.37</v>
      </c>
      <c r="O52" s="35">
        <v>1.35</v>
      </c>
      <c r="P52" s="35">
        <v>1.33</v>
      </c>
      <c r="Q52" s="35">
        <v>1.3</v>
      </c>
      <c r="R52" s="35">
        <v>1.28</v>
      </c>
    </row>
    <row r="53" spans="1:18" ht="16.2" x14ac:dyDescent="0.3">
      <c r="A53" s="9" t="s">
        <v>13</v>
      </c>
      <c r="B53" s="71"/>
      <c r="C53" s="35">
        <f>C50-C52</f>
        <v>-2.1171627885972821E-2</v>
      </c>
      <c r="D53" s="35">
        <f t="shared" ref="D53:R53" si="14">D50-D52</f>
        <v>-2.2470276416426183E-2</v>
      </c>
      <c r="E53" s="35">
        <f t="shared" si="14"/>
        <v>-2.3768924946879766E-2</v>
      </c>
      <c r="F53" s="35">
        <f t="shared" si="14"/>
        <v>-2.5067573477332905E-2</v>
      </c>
      <c r="G53" s="35">
        <f t="shared" si="14"/>
        <v>-2.6366222007786266E-2</v>
      </c>
      <c r="H53" s="35">
        <f t="shared" si="14"/>
        <v>-2.7664870538239628E-2</v>
      </c>
      <c r="I53" s="35">
        <f t="shared" si="14"/>
        <v>-2.8963519068692767E-2</v>
      </c>
      <c r="J53" s="35">
        <f t="shared" si="14"/>
        <v>-4.0262167599146359E-2</v>
      </c>
      <c r="K53" s="35">
        <f t="shared" si="14"/>
        <v>-4.1560816129599498E-2</v>
      </c>
      <c r="L53" s="35">
        <f t="shared" si="14"/>
        <v>-4.2859464660052859E-2</v>
      </c>
      <c r="M53" s="35">
        <f t="shared" si="14"/>
        <v>-4.6333451057892772E-2</v>
      </c>
      <c r="N53" s="35">
        <f t="shared" si="14"/>
        <v>-3.1982775323119661E-2</v>
      </c>
      <c r="O53" s="35">
        <f t="shared" si="14"/>
        <v>-2.7632099588346337E-2</v>
      </c>
      <c r="P53" s="35">
        <f t="shared" si="14"/>
        <v>-2.3281423853573013E-2</v>
      </c>
      <c r="Q53" s="35">
        <f t="shared" si="14"/>
        <v>-8.9307481187994586E-3</v>
      </c>
      <c r="R53" s="35">
        <f t="shared" si="14"/>
        <v>-4.5800723840263569E-3</v>
      </c>
    </row>
    <row r="54" spans="1:18" x14ac:dyDescent="0.3">
      <c r="A54" s="9" t="s">
        <v>44</v>
      </c>
      <c r="B54" s="11" t="s">
        <v>31</v>
      </c>
      <c r="C54" s="34">
        <f>C$39*1000/$A55</f>
        <v>68.965517241379317</v>
      </c>
      <c r="D54" s="34">
        <f t="shared" ref="D54:R54" si="15">D$39*1000/$A55</f>
        <v>82.758620689655174</v>
      </c>
      <c r="E54" s="34">
        <f t="shared" si="15"/>
        <v>96.551724137931032</v>
      </c>
      <c r="F54" s="34">
        <f t="shared" si="15"/>
        <v>110.34482758620689</v>
      </c>
      <c r="G54" s="34">
        <f t="shared" si="15"/>
        <v>124.13793103448276</v>
      </c>
      <c r="H54" s="34">
        <f t="shared" si="15"/>
        <v>137.93103448275863</v>
      </c>
      <c r="I54" s="34">
        <f t="shared" si="15"/>
        <v>151.72413793103448</v>
      </c>
      <c r="J54" s="34">
        <f t="shared" si="15"/>
        <v>165.51724137931035</v>
      </c>
      <c r="K54" s="34">
        <f t="shared" si="15"/>
        <v>179.31034482758622</v>
      </c>
      <c r="L54" s="34">
        <f t="shared" si="15"/>
        <v>193.10344827586206</v>
      </c>
      <c r="M54" s="34">
        <f t="shared" si="15"/>
        <v>206.89655172413794</v>
      </c>
      <c r="N54" s="34">
        <f t="shared" si="15"/>
        <v>220.68965517241378</v>
      </c>
      <c r="O54" s="34">
        <f t="shared" si="15"/>
        <v>234.48275862068965</v>
      </c>
      <c r="P54" s="34">
        <f t="shared" si="15"/>
        <v>248.27586206896552</v>
      </c>
      <c r="Q54" s="34">
        <f t="shared" si="15"/>
        <v>262.06896551724139</v>
      </c>
      <c r="R54" s="34">
        <f t="shared" si="15"/>
        <v>275.86206896551727</v>
      </c>
    </row>
    <row r="55" spans="1:18" ht="15.6" x14ac:dyDescent="0.35">
      <c r="A55" s="9">
        <v>72.5</v>
      </c>
      <c r="B55" s="11" t="s">
        <v>30</v>
      </c>
      <c r="C55" s="35">
        <f>IF(C54&gt;=50,IF(C54&lt;=200,$C$32*(C54-$B$26)+1,$C$34*(C54-$H$26)+0.8),1)</f>
        <v>0.97471264367816091</v>
      </c>
      <c r="D55" s="35">
        <f t="shared" ref="D55" si="16">IF(D54&gt;=50,IF(D54&lt;=200,$C$32*(D54-$B$26)+1,$C$34*(D54-$H$26)+0.8),1)</f>
        <v>0.95632183908045976</v>
      </c>
      <c r="E55" s="35">
        <f t="shared" ref="E55" si="17">IF(E54&gt;=50,IF(E54&lt;=200,$C$32*(E54-$B$26)+1,$C$34*(E54-$H$26)+0.8),1)</f>
        <v>0.93793103448275861</v>
      </c>
      <c r="F55" s="35">
        <f t="shared" ref="F55" si="18">IF(F54&gt;=50,IF(F54&lt;=200,$C$32*(F54-$B$26)+1,$C$34*(F54-$H$26)+0.8),1)</f>
        <v>0.91954022988505746</v>
      </c>
      <c r="G55" s="35">
        <f t="shared" ref="G55" si="19">IF(G54&gt;=50,IF(G54&lt;=200,$C$32*(G54-$B$26)+1,$C$34*(G54-$H$26)+0.8),1)</f>
        <v>0.90114942528735631</v>
      </c>
      <c r="H55" s="35">
        <f t="shared" ref="H55" si="20">IF(H54&gt;=50,IF(H54&lt;=200,$C$32*(H54-$B$26)+1,$C$34*(H54-$H$26)+0.8),1)</f>
        <v>0.88275862068965516</v>
      </c>
      <c r="I55" s="35">
        <f t="shared" ref="I55" si="21">IF(I54&gt;=50,IF(I54&lt;=200,$C$32*(I54-$B$26)+1,$C$34*(I54-$H$26)+0.8),1)</f>
        <v>0.86436781609195412</v>
      </c>
      <c r="J55" s="35">
        <f t="shared" ref="J55" si="22">IF(J54&gt;=50,IF(J54&lt;=200,$C$32*(J54-$B$26)+1,$C$34*(J54-$H$26)+0.8),1)</f>
        <v>0.84597701149425286</v>
      </c>
      <c r="K55" s="35">
        <f t="shared" ref="K55" si="23">IF(K54&gt;=50,IF(K54&lt;=200,$C$32*(K54-$B$26)+1,$C$34*(K54-$H$26)+0.8),1)</f>
        <v>0.82758620689655171</v>
      </c>
      <c r="L55" s="35">
        <f t="shared" ref="L55" si="24">IF(L54&gt;=50,IF(L54&lt;=200,$C$32*(L54-$B$26)+1,$C$34*(L54-$H$26)+0.8),1)</f>
        <v>0.80919540229885056</v>
      </c>
      <c r="M55" s="35">
        <f t="shared" ref="M55" si="25">IF(M54&gt;=50,IF(M54&lt;=200,$C$32*(M54-$B$26)+1,$C$34*(M54-$H$26)+0.8),1)</f>
        <v>0.79540229885057478</v>
      </c>
      <c r="N55" s="35">
        <f t="shared" ref="N55" si="26">IF(N54&gt;=50,IF(N54&lt;=200,$C$32*(N54-$B$26)+1,$C$34*(N54-$H$26)+0.8),1)</f>
        <v>0.78620689655172415</v>
      </c>
      <c r="O55" s="35">
        <f t="shared" ref="O55" si="27">IF(O54&gt;=50,IF(O54&lt;=200,$C$32*(O54-$B$26)+1,$C$34*(O54-$H$26)+0.8),1)</f>
        <v>0.77701149425287364</v>
      </c>
      <c r="P55" s="35">
        <f t="shared" ref="P55" si="28">IF(P54&gt;=50,IF(P54&lt;=200,$C$32*(P54-$B$26)+1,$C$34*(P54-$H$26)+0.8),1)</f>
        <v>0.76781609195402301</v>
      </c>
      <c r="Q55" s="35">
        <f t="shared" ref="Q55" si="29">IF(Q54&gt;=50,IF(Q54&lt;=200,$C$32*(Q54-$B$26)+1,$C$34*(Q54-$H$26)+0.8),1)</f>
        <v>0.75862068965517249</v>
      </c>
      <c r="R55" s="35">
        <f t="shared" ref="R55" si="30">IF(R54&gt;=50,IF(R54&lt;=200,$C$32*(R54-$B$26)+1,$C$34*(R54-$H$26)+0.8),1)</f>
        <v>0.74942528735632186</v>
      </c>
    </row>
    <row r="56" spans="1:18" x14ac:dyDescent="0.3">
      <c r="A56" s="9" t="s">
        <v>3</v>
      </c>
      <c r="B56" s="9">
        <v>250</v>
      </c>
      <c r="C56" s="12">
        <f>ROUNDUP(C50*100^2/$B56,0)</f>
        <v>67</v>
      </c>
      <c r="D56" s="12">
        <f t="shared" ref="D56:R56" si="31">ROUNDUP(D50*100^2/$B56,0)</f>
        <v>66</v>
      </c>
      <c r="E56" s="12">
        <f t="shared" si="31"/>
        <v>64</v>
      </c>
      <c r="F56" s="12">
        <f t="shared" si="31"/>
        <v>63</v>
      </c>
      <c r="G56" s="12">
        <f t="shared" si="31"/>
        <v>62</v>
      </c>
      <c r="H56" s="12">
        <f t="shared" si="31"/>
        <v>61</v>
      </c>
      <c r="I56" s="12">
        <f t="shared" si="31"/>
        <v>59</v>
      </c>
      <c r="J56" s="12">
        <f t="shared" si="31"/>
        <v>58</v>
      </c>
      <c r="K56" s="12">
        <f t="shared" si="31"/>
        <v>57</v>
      </c>
      <c r="L56" s="12">
        <f t="shared" si="31"/>
        <v>56</v>
      </c>
      <c r="M56" s="12">
        <f t="shared" si="31"/>
        <v>55</v>
      </c>
      <c r="N56" s="12">
        <f t="shared" si="31"/>
        <v>54</v>
      </c>
      <c r="O56" s="12">
        <f t="shared" si="31"/>
        <v>53</v>
      </c>
      <c r="P56" s="12">
        <f t="shared" si="31"/>
        <v>53</v>
      </c>
      <c r="Q56" s="12">
        <f t="shared" si="31"/>
        <v>52</v>
      </c>
      <c r="R56" s="12">
        <f t="shared" si="31"/>
        <v>52</v>
      </c>
    </row>
    <row r="57" spans="1:18" x14ac:dyDescent="0.3">
      <c r="A57" s="9"/>
      <c r="B57" s="9">
        <v>300</v>
      </c>
      <c r="C57" s="12">
        <f>ROUNDUP(C50*100^2/$B57,0)</f>
        <v>56</v>
      </c>
      <c r="D57" s="12">
        <f t="shared" ref="D57:R57" si="32">ROUNDUP(D50*100^2/$B57,0)</f>
        <v>55</v>
      </c>
      <c r="E57" s="12">
        <f t="shared" si="32"/>
        <v>54</v>
      </c>
      <c r="F57" s="12">
        <f t="shared" si="32"/>
        <v>53</v>
      </c>
      <c r="G57" s="12">
        <f t="shared" si="32"/>
        <v>52</v>
      </c>
      <c r="H57" s="12">
        <f t="shared" si="32"/>
        <v>51</v>
      </c>
      <c r="I57" s="12">
        <f t="shared" si="32"/>
        <v>50</v>
      </c>
      <c r="J57" s="12">
        <f t="shared" si="32"/>
        <v>48</v>
      </c>
      <c r="K57" s="12">
        <f t="shared" si="32"/>
        <v>47</v>
      </c>
      <c r="L57" s="12">
        <f t="shared" si="32"/>
        <v>46</v>
      </c>
      <c r="M57" s="12">
        <f t="shared" si="32"/>
        <v>46</v>
      </c>
      <c r="N57" s="12">
        <f t="shared" si="32"/>
        <v>45</v>
      </c>
      <c r="O57" s="12">
        <f t="shared" si="32"/>
        <v>45</v>
      </c>
      <c r="P57" s="12">
        <f t="shared" si="32"/>
        <v>44</v>
      </c>
      <c r="Q57" s="12">
        <f t="shared" si="32"/>
        <v>44</v>
      </c>
      <c r="R57" s="12">
        <f t="shared" si="32"/>
        <v>43</v>
      </c>
    </row>
    <row r="58" spans="1:18" x14ac:dyDescent="0.3">
      <c r="A58" s="9"/>
      <c r="B58" s="9">
        <v>350</v>
      </c>
      <c r="C58" s="12">
        <f>ROUNDUP(C50*100^2/$B58,0)</f>
        <v>48</v>
      </c>
      <c r="D58" s="12">
        <f t="shared" ref="D58:R58" si="33">ROUNDUP(D50*100^2/$B58,0)</f>
        <v>47</v>
      </c>
      <c r="E58" s="12">
        <f t="shared" si="33"/>
        <v>46</v>
      </c>
      <c r="F58" s="12">
        <f t="shared" si="33"/>
        <v>45</v>
      </c>
      <c r="G58" s="12">
        <f t="shared" si="33"/>
        <v>44</v>
      </c>
      <c r="H58" s="12">
        <f t="shared" si="33"/>
        <v>43</v>
      </c>
      <c r="I58" s="12">
        <f t="shared" si="33"/>
        <v>43</v>
      </c>
      <c r="J58" s="12">
        <f t="shared" si="33"/>
        <v>42</v>
      </c>
      <c r="K58" s="12">
        <f t="shared" si="33"/>
        <v>41</v>
      </c>
      <c r="L58" s="12">
        <f t="shared" si="33"/>
        <v>40</v>
      </c>
      <c r="M58" s="12">
        <f t="shared" si="33"/>
        <v>39</v>
      </c>
      <c r="N58" s="12">
        <f t="shared" si="33"/>
        <v>39</v>
      </c>
      <c r="O58" s="12">
        <f t="shared" si="33"/>
        <v>38</v>
      </c>
      <c r="P58" s="12">
        <f t="shared" si="33"/>
        <v>38</v>
      </c>
      <c r="Q58" s="12">
        <f t="shared" si="33"/>
        <v>37</v>
      </c>
      <c r="R58" s="12">
        <f t="shared" si="33"/>
        <v>37</v>
      </c>
    </row>
    <row r="59" spans="1:18" x14ac:dyDescent="0.3">
      <c r="A59" s="13"/>
      <c r="B59" s="13">
        <v>400</v>
      </c>
      <c r="C59" s="14">
        <f>ROUNDUP(C50*100^2/$B59,0)</f>
        <v>42</v>
      </c>
      <c r="D59" s="14">
        <f t="shared" ref="D59:R59" si="34">ROUNDUP(D50*100^2/$B59,0)</f>
        <v>41</v>
      </c>
      <c r="E59" s="14">
        <f t="shared" si="34"/>
        <v>40</v>
      </c>
      <c r="F59" s="14">
        <f t="shared" si="34"/>
        <v>40</v>
      </c>
      <c r="G59" s="14">
        <f t="shared" si="34"/>
        <v>39</v>
      </c>
      <c r="H59" s="14">
        <f t="shared" si="34"/>
        <v>38</v>
      </c>
      <c r="I59" s="14">
        <f t="shared" si="34"/>
        <v>37</v>
      </c>
      <c r="J59" s="14">
        <f t="shared" si="34"/>
        <v>36</v>
      </c>
      <c r="K59" s="14">
        <f t="shared" si="34"/>
        <v>36</v>
      </c>
      <c r="L59" s="14">
        <f t="shared" si="34"/>
        <v>35</v>
      </c>
      <c r="M59" s="14">
        <f t="shared" si="34"/>
        <v>34</v>
      </c>
      <c r="N59" s="14">
        <f t="shared" si="34"/>
        <v>34</v>
      </c>
      <c r="O59" s="14">
        <f t="shared" si="34"/>
        <v>34</v>
      </c>
      <c r="P59" s="14">
        <f t="shared" si="34"/>
        <v>33</v>
      </c>
      <c r="Q59" s="14">
        <f t="shared" si="34"/>
        <v>33</v>
      </c>
      <c r="R59" s="14">
        <f t="shared" si="34"/>
        <v>32</v>
      </c>
    </row>
    <row r="60" spans="1:18" ht="15" customHeight="1" x14ac:dyDescent="0.3">
      <c r="A60" s="37" t="s">
        <v>52</v>
      </c>
      <c r="B60" s="68" t="s">
        <v>42</v>
      </c>
      <c r="C60" s="67">
        <f>0.9*2.78*10^-5*$A62^1.25*C65</f>
        <v>2.652678374234227</v>
      </c>
      <c r="D60" s="67">
        <f t="shared" ref="D60:R60" si="35">0.9*2.78*10^-5*$A62^1.25*D65</f>
        <v>2.6113593964424169</v>
      </c>
      <c r="E60" s="67">
        <f t="shared" si="35"/>
        <v>2.5700404186506063</v>
      </c>
      <c r="F60" s="67">
        <f t="shared" si="35"/>
        <v>2.5287214408587957</v>
      </c>
      <c r="G60" s="67">
        <f t="shared" si="35"/>
        <v>2.4874024630669855</v>
      </c>
      <c r="H60" s="67">
        <f t="shared" si="35"/>
        <v>2.4460834852751754</v>
      </c>
      <c r="I60" s="67">
        <f t="shared" si="35"/>
        <v>2.4047645074833648</v>
      </c>
      <c r="J60" s="67">
        <f t="shared" si="35"/>
        <v>2.3634455296915546</v>
      </c>
      <c r="K60" s="67">
        <f t="shared" si="35"/>
        <v>2.322126551899744</v>
      </c>
      <c r="L60" s="67">
        <f t="shared" si="35"/>
        <v>2.2808075741079334</v>
      </c>
      <c r="M60" s="67">
        <f t="shared" si="35"/>
        <v>2.2394885963161233</v>
      </c>
      <c r="N60" s="67">
        <f t="shared" si="35"/>
        <v>2.1981696185243127</v>
      </c>
      <c r="O60" s="67">
        <f t="shared" si="35"/>
        <v>2.1568506407325025</v>
      </c>
      <c r="P60" s="67">
        <f t="shared" si="35"/>
        <v>2.1299933051678259</v>
      </c>
      <c r="Q60" s="67">
        <f t="shared" si="35"/>
        <v>2.1093338162719206</v>
      </c>
      <c r="R60" s="67">
        <f t="shared" si="35"/>
        <v>2.0886743273760153</v>
      </c>
    </row>
    <row r="61" spans="1:18" x14ac:dyDescent="0.3">
      <c r="A61" s="9" t="s">
        <v>43</v>
      </c>
      <c r="B61" s="68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1:18" x14ac:dyDescent="0.3">
      <c r="A62" s="9">
        <v>10567</v>
      </c>
      <c r="B62" s="71" t="s">
        <v>55</v>
      </c>
      <c r="C62" s="35">
        <v>2.68</v>
      </c>
      <c r="D62" s="35">
        <v>2.64</v>
      </c>
      <c r="E62" s="35">
        <v>2.59</v>
      </c>
      <c r="F62" s="35">
        <v>2.5499999999999998</v>
      </c>
      <c r="G62" s="35">
        <v>2.5099999999999998</v>
      </c>
      <c r="H62" s="35">
        <v>2.48</v>
      </c>
      <c r="I62" s="35">
        <v>2.44</v>
      </c>
      <c r="J62" s="35">
        <v>2.4</v>
      </c>
      <c r="K62" s="35">
        <v>2.36</v>
      </c>
      <c r="L62" s="35">
        <v>2.33</v>
      </c>
      <c r="M62" s="35">
        <v>2.29</v>
      </c>
      <c r="N62" s="35">
        <v>2.2599999999999998</v>
      </c>
      <c r="O62" s="35">
        <v>2.2200000000000002</v>
      </c>
      <c r="P62" s="35">
        <v>2.19</v>
      </c>
      <c r="Q62" s="35">
        <v>2.16</v>
      </c>
      <c r="R62" s="35">
        <v>2.13</v>
      </c>
    </row>
    <row r="63" spans="1:18" ht="16.2" x14ac:dyDescent="0.3">
      <c r="A63" s="9" t="s">
        <v>13</v>
      </c>
      <c r="B63" s="71"/>
      <c r="C63" s="35">
        <f>C60-C62</f>
        <v>-2.7321625765773128E-2</v>
      </c>
      <c r="D63" s="35">
        <f t="shared" ref="D63:R63" si="36">D60-D62</f>
        <v>-2.8640603557583244E-2</v>
      </c>
      <c r="E63" s="35">
        <f t="shared" si="36"/>
        <v>-1.9959581349393574E-2</v>
      </c>
      <c r="F63" s="35">
        <f t="shared" si="36"/>
        <v>-2.1278559141204134E-2</v>
      </c>
      <c r="G63" s="35">
        <f t="shared" si="36"/>
        <v>-2.2597536933014251E-2</v>
      </c>
      <c r="H63" s="35">
        <f t="shared" si="36"/>
        <v>-3.3916514724824598E-2</v>
      </c>
      <c r="I63" s="35">
        <f t="shared" si="36"/>
        <v>-3.5235492516635158E-2</v>
      </c>
      <c r="J63" s="35">
        <f t="shared" si="36"/>
        <v>-3.6554470308445275E-2</v>
      </c>
      <c r="K63" s="35">
        <f t="shared" si="36"/>
        <v>-3.7873448100255835E-2</v>
      </c>
      <c r="L63" s="35">
        <f t="shared" si="36"/>
        <v>-4.9192425892066627E-2</v>
      </c>
      <c r="M63" s="35">
        <f t="shared" si="36"/>
        <v>-5.0511403683876743E-2</v>
      </c>
      <c r="N63" s="35">
        <f t="shared" si="36"/>
        <v>-6.1830381475687091E-2</v>
      </c>
      <c r="O63" s="35">
        <f t="shared" si="36"/>
        <v>-6.3149359267497651E-2</v>
      </c>
      <c r="P63" s="35">
        <f t="shared" si="36"/>
        <v>-6.0006694832174023E-2</v>
      </c>
      <c r="Q63" s="35">
        <f t="shared" si="36"/>
        <v>-5.0666183728079517E-2</v>
      </c>
      <c r="R63" s="35">
        <f t="shared" si="36"/>
        <v>-4.1325672623984566E-2</v>
      </c>
    </row>
    <row r="64" spans="1:18" x14ac:dyDescent="0.3">
      <c r="A64" s="9" t="s">
        <v>44</v>
      </c>
      <c r="B64" s="11" t="s">
        <v>31</v>
      </c>
      <c r="C64" s="34">
        <f>C$39*1000/$A65</f>
        <v>57.803468208092482</v>
      </c>
      <c r="D64" s="34">
        <f t="shared" ref="D64:R64" si="37">D$39*1000/$A65</f>
        <v>69.364161849710982</v>
      </c>
      <c r="E64" s="34">
        <f t="shared" si="37"/>
        <v>80.924855491329481</v>
      </c>
      <c r="F64" s="34">
        <f t="shared" si="37"/>
        <v>92.48554913294798</v>
      </c>
      <c r="G64" s="34">
        <f t="shared" si="37"/>
        <v>104.04624277456648</v>
      </c>
      <c r="H64" s="34">
        <f t="shared" si="37"/>
        <v>115.60693641618496</v>
      </c>
      <c r="I64" s="34">
        <f t="shared" si="37"/>
        <v>127.16763005780346</v>
      </c>
      <c r="J64" s="34">
        <f t="shared" si="37"/>
        <v>138.72832369942196</v>
      </c>
      <c r="K64" s="34">
        <f t="shared" si="37"/>
        <v>150.28901734104045</v>
      </c>
      <c r="L64" s="34">
        <f t="shared" si="37"/>
        <v>161.84971098265896</v>
      </c>
      <c r="M64" s="34">
        <f t="shared" si="37"/>
        <v>173.41040462427745</v>
      </c>
      <c r="N64" s="34">
        <f t="shared" si="37"/>
        <v>184.97109826589596</v>
      </c>
      <c r="O64" s="34">
        <f t="shared" si="37"/>
        <v>196.53179190751445</v>
      </c>
      <c r="P64" s="34">
        <f t="shared" si="37"/>
        <v>208.09248554913296</v>
      </c>
      <c r="Q64" s="34">
        <f t="shared" si="37"/>
        <v>219.65317919075144</v>
      </c>
      <c r="R64" s="34">
        <f t="shared" si="37"/>
        <v>231.21387283236993</v>
      </c>
    </row>
    <row r="65" spans="1:18" ht="15.6" x14ac:dyDescent="0.35">
      <c r="A65" s="9">
        <v>86.5</v>
      </c>
      <c r="B65" s="11" t="s">
        <v>30</v>
      </c>
      <c r="C65" s="35">
        <f>IF(C64&gt;=50,IF(C64&lt;=200,$C$32*(C64-$B$26)+1,$C$34*(C64-$H$26)+0.8),1)</f>
        <v>0.98959537572254341</v>
      </c>
      <c r="D65" s="35">
        <f t="shared" ref="D65" si="38">IF(D64&gt;=50,IF(D64&lt;=200,$C$32*(D64-$B$26)+1,$C$34*(D64-$H$26)+0.8),1)</f>
        <v>0.97418111753371872</v>
      </c>
      <c r="E65" s="35">
        <f t="shared" ref="E65" si="39">IF(E64&gt;=50,IF(E64&lt;=200,$C$32*(E64-$B$26)+1,$C$34*(E64-$H$26)+0.8),1)</f>
        <v>0.95876685934489403</v>
      </c>
      <c r="F65" s="35">
        <f t="shared" ref="F65" si="40">IF(F64&gt;=50,IF(F64&lt;=200,$C$32*(F64-$B$26)+1,$C$34*(F64-$H$26)+0.8),1)</f>
        <v>0.94335260115606934</v>
      </c>
      <c r="G65" s="35">
        <f t="shared" ref="G65" si="41">IF(G64&gt;=50,IF(G64&lt;=200,$C$32*(G64-$B$26)+1,$C$34*(G64-$H$26)+0.8),1)</f>
        <v>0.92793834296724476</v>
      </c>
      <c r="H65" s="35">
        <f t="shared" ref="H65" si="42">IF(H64&gt;=50,IF(H64&lt;=200,$C$32*(H64-$B$26)+1,$C$34*(H64-$H$26)+0.8),1)</f>
        <v>0.91252408477842006</v>
      </c>
      <c r="I65" s="35">
        <f t="shared" ref="I65" si="43">IF(I64&gt;=50,IF(I64&lt;=200,$C$32*(I64-$B$26)+1,$C$34*(I64-$H$26)+0.8),1)</f>
        <v>0.89710982658959537</v>
      </c>
      <c r="J65" s="35">
        <f t="shared" ref="J65" si="44">IF(J64&gt;=50,IF(J64&lt;=200,$C$32*(J64-$B$26)+1,$C$34*(J64-$H$26)+0.8),1)</f>
        <v>0.88169556840077079</v>
      </c>
      <c r="K65" s="35">
        <f t="shared" ref="K65" si="45">IF(K64&gt;=50,IF(K64&lt;=200,$C$32*(K64-$B$26)+1,$C$34*(K64-$H$26)+0.8),1)</f>
        <v>0.8662813102119461</v>
      </c>
      <c r="L65" s="35">
        <f t="shared" ref="L65" si="46">IF(L64&gt;=50,IF(L64&lt;=200,$C$32*(L64-$B$26)+1,$C$34*(L64-$H$26)+0.8),1)</f>
        <v>0.85086705202312141</v>
      </c>
      <c r="M65" s="35">
        <f t="shared" ref="M65" si="47">IF(M64&gt;=50,IF(M64&lt;=200,$C$32*(M64-$B$26)+1,$C$34*(M64-$H$26)+0.8),1)</f>
        <v>0.83545279383429683</v>
      </c>
      <c r="N65" s="35">
        <f t="shared" ref="N65" si="48">IF(N64&gt;=50,IF(N64&lt;=200,$C$32*(N64-$B$26)+1,$C$34*(N64-$H$26)+0.8),1)</f>
        <v>0.82003853564547202</v>
      </c>
      <c r="O65" s="35">
        <f t="shared" ref="O65" si="49">IF(O64&gt;=50,IF(O64&lt;=200,$C$32*(O64-$B$26)+1,$C$34*(O64-$H$26)+0.8),1)</f>
        <v>0.80462427745664744</v>
      </c>
      <c r="P65" s="35">
        <f t="shared" ref="P65" si="50">IF(P64&gt;=50,IF(P64&lt;=200,$C$32*(P64-$B$26)+1,$C$34*(P64-$H$26)+0.8),1)</f>
        <v>0.79460500963391145</v>
      </c>
      <c r="Q65" s="35">
        <f t="shared" ref="Q65" si="51">IF(Q64&gt;=50,IF(Q64&lt;=200,$C$32*(Q64-$B$26)+1,$C$34*(Q64-$H$26)+0.8),1)</f>
        <v>0.78689788053949905</v>
      </c>
      <c r="R65" s="35">
        <f t="shared" ref="R65" si="52">IF(R64&gt;=50,IF(R64&lt;=200,$C$32*(R64-$B$26)+1,$C$34*(R64-$H$26)+0.8),1)</f>
        <v>0.77919075144508676</v>
      </c>
    </row>
    <row r="66" spans="1:18" x14ac:dyDescent="0.3">
      <c r="A66" s="9"/>
      <c r="B66" s="9">
        <v>250</v>
      </c>
      <c r="C66" s="12">
        <f>ROUNDUP(C60*100^2/$B66,0)</f>
        <v>107</v>
      </c>
      <c r="D66" s="12">
        <f t="shared" ref="D66:R66" si="53">ROUNDUP(D60*100^2/$B66,0)</f>
        <v>105</v>
      </c>
      <c r="E66" s="12">
        <f t="shared" si="53"/>
        <v>103</v>
      </c>
      <c r="F66" s="12">
        <f t="shared" si="53"/>
        <v>102</v>
      </c>
      <c r="G66" s="12">
        <f t="shared" si="53"/>
        <v>100</v>
      </c>
      <c r="H66" s="12">
        <f t="shared" si="53"/>
        <v>98</v>
      </c>
      <c r="I66" s="12">
        <f t="shared" si="53"/>
        <v>97</v>
      </c>
      <c r="J66" s="12">
        <f t="shared" si="53"/>
        <v>95</v>
      </c>
      <c r="K66" s="12">
        <f t="shared" si="53"/>
        <v>93</v>
      </c>
      <c r="L66" s="12">
        <f t="shared" si="53"/>
        <v>92</v>
      </c>
      <c r="M66" s="12">
        <f t="shared" si="53"/>
        <v>90</v>
      </c>
      <c r="N66" s="12">
        <f t="shared" si="53"/>
        <v>88</v>
      </c>
      <c r="O66" s="12">
        <f t="shared" si="53"/>
        <v>87</v>
      </c>
      <c r="P66" s="12">
        <f t="shared" si="53"/>
        <v>86</v>
      </c>
      <c r="Q66" s="12">
        <f t="shared" si="53"/>
        <v>85</v>
      </c>
      <c r="R66" s="12">
        <f t="shared" si="53"/>
        <v>84</v>
      </c>
    </row>
    <row r="67" spans="1:18" x14ac:dyDescent="0.3">
      <c r="A67" s="9"/>
      <c r="B67" s="9">
        <v>300</v>
      </c>
      <c r="C67" s="12">
        <f>ROUNDUP(C60*100^2/$B67,0)</f>
        <v>89</v>
      </c>
      <c r="D67" s="12">
        <f t="shared" ref="D67:R67" si="54">ROUNDUP(D60*100^2/$B67,0)</f>
        <v>88</v>
      </c>
      <c r="E67" s="12">
        <f t="shared" si="54"/>
        <v>86</v>
      </c>
      <c r="F67" s="12">
        <f t="shared" si="54"/>
        <v>85</v>
      </c>
      <c r="G67" s="12">
        <f t="shared" si="54"/>
        <v>83</v>
      </c>
      <c r="H67" s="12">
        <f t="shared" si="54"/>
        <v>82</v>
      </c>
      <c r="I67" s="12">
        <f t="shared" si="54"/>
        <v>81</v>
      </c>
      <c r="J67" s="12">
        <f t="shared" si="54"/>
        <v>79</v>
      </c>
      <c r="K67" s="12">
        <f t="shared" si="54"/>
        <v>78</v>
      </c>
      <c r="L67" s="12">
        <f t="shared" si="54"/>
        <v>77</v>
      </c>
      <c r="M67" s="12">
        <f t="shared" si="54"/>
        <v>75</v>
      </c>
      <c r="N67" s="12">
        <f t="shared" si="54"/>
        <v>74</v>
      </c>
      <c r="O67" s="12">
        <f t="shared" si="54"/>
        <v>72</v>
      </c>
      <c r="P67" s="12">
        <f t="shared" si="54"/>
        <v>71</v>
      </c>
      <c r="Q67" s="12">
        <f t="shared" si="54"/>
        <v>71</v>
      </c>
      <c r="R67" s="12">
        <f t="shared" si="54"/>
        <v>70</v>
      </c>
    </row>
    <row r="68" spans="1:18" x14ac:dyDescent="0.3">
      <c r="A68" s="9"/>
      <c r="B68" s="9">
        <v>350</v>
      </c>
      <c r="C68" s="12">
        <f>ROUNDUP(C60*100^2/$B68,0)</f>
        <v>76</v>
      </c>
      <c r="D68" s="12">
        <f t="shared" ref="D68:R68" si="55">ROUNDUP(D60*100^2/$B68,0)</f>
        <v>75</v>
      </c>
      <c r="E68" s="12">
        <f t="shared" si="55"/>
        <v>74</v>
      </c>
      <c r="F68" s="12">
        <f t="shared" si="55"/>
        <v>73</v>
      </c>
      <c r="G68" s="12">
        <f t="shared" si="55"/>
        <v>72</v>
      </c>
      <c r="H68" s="12">
        <f t="shared" si="55"/>
        <v>70</v>
      </c>
      <c r="I68" s="12">
        <f t="shared" si="55"/>
        <v>69</v>
      </c>
      <c r="J68" s="12">
        <f t="shared" si="55"/>
        <v>68</v>
      </c>
      <c r="K68" s="12">
        <f t="shared" si="55"/>
        <v>67</v>
      </c>
      <c r="L68" s="12">
        <f t="shared" si="55"/>
        <v>66</v>
      </c>
      <c r="M68" s="12">
        <f t="shared" si="55"/>
        <v>64</v>
      </c>
      <c r="N68" s="12">
        <f t="shared" si="55"/>
        <v>63</v>
      </c>
      <c r="O68" s="12">
        <f t="shared" si="55"/>
        <v>62</v>
      </c>
      <c r="P68" s="12">
        <f t="shared" si="55"/>
        <v>61</v>
      </c>
      <c r="Q68" s="12">
        <f t="shared" si="55"/>
        <v>61</v>
      </c>
      <c r="R68" s="12">
        <f t="shared" si="55"/>
        <v>60</v>
      </c>
    </row>
    <row r="69" spans="1:18" x14ac:dyDescent="0.3">
      <c r="A69" s="13"/>
      <c r="B69" s="13">
        <v>400</v>
      </c>
      <c r="C69" s="14">
        <f>ROUNDUP(C60*100^2/$B69,0)</f>
        <v>67</v>
      </c>
      <c r="D69" s="14">
        <f t="shared" ref="D69:R69" si="56">ROUNDUP(D60*100^2/$B69,0)</f>
        <v>66</v>
      </c>
      <c r="E69" s="14">
        <f t="shared" si="56"/>
        <v>65</v>
      </c>
      <c r="F69" s="14">
        <f t="shared" si="56"/>
        <v>64</v>
      </c>
      <c r="G69" s="14">
        <f t="shared" si="56"/>
        <v>63</v>
      </c>
      <c r="H69" s="14">
        <f t="shared" si="56"/>
        <v>62</v>
      </c>
      <c r="I69" s="14">
        <f t="shared" si="56"/>
        <v>61</v>
      </c>
      <c r="J69" s="14">
        <f t="shared" si="56"/>
        <v>60</v>
      </c>
      <c r="K69" s="14">
        <f t="shared" si="56"/>
        <v>59</v>
      </c>
      <c r="L69" s="14">
        <f t="shared" si="56"/>
        <v>58</v>
      </c>
      <c r="M69" s="14">
        <f t="shared" si="56"/>
        <v>56</v>
      </c>
      <c r="N69" s="14">
        <f t="shared" si="56"/>
        <v>55</v>
      </c>
      <c r="O69" s="14">
        <f t="shared" si="56"/>
        <v>54</v>
      </c>
      <c r="P69" s="14">
        <f t="shared" si="56"/>
        <v>54</v>
      </c>
      <c r="Q69" s="14">
        <f t="shared" si="56"/>
        <v>53</v>
      </c>
      <c r="R69" s="14">
        <f t="shared" si="56"/>
        <v>53</v>
      </c>
    </row>
    <row r="70" spans="1:18" ht="15" customHeight="1" x14ac:dyDescent="0.3">
      <c r="A70" s="37" t="s">
        <v>53</v>
      </c>
      <c r="B70" s="68" t="s">
        <v>42</v>
      </c>
      <c r="C70" s="67">
        <f>0.9*2.78*10^-5*$A72^1.25*C75</f>
        <v>4.6788835413791316</v>
      </c>
      <c r="D70" s="67">
        <f t="shared" ref="D70:R70" si="57">0.9*2.78*10^-5*$A72^1.25*D75</f>
        <v>4.6409860422900797</v>
      </c>
      <c r="E70" s="67">
        <f t="shared" si="57"/>
        <v>4.5826821975376912</v>
      </c>
      <c r="F70" s="67">
        <f t="shared" si="57"/>
        <v>4.5243783527853036</v>
      </c>
      <c r="G70" s="67">
        <f t="shared" si="57"/>
        <v>4.4660745080329152</v>
      </c>
      <c r="H70" s="67">
        <f t="shared" si="57"/>
        <v>4.4077706632805276</v>
      </c>
      <c r="I70" s="67">
        <f t="shared" si="57"/>
        <v>4.34946681852814</v>
      </c>
      <c r="J70" s="67">
        <f t="shared" si="57"/>
        <v>4.2911629737757515</v>
      </c>
      <c r="K70" s="67">
        <f t="shared" si="57"/>
        <v>4.2328591290233639</v>
      </c>
      <c r="L70" s="67">
        <f t="shared" si="57"/>
        <v>4.1745552842709754</v>
      </c>
      <c r="M70" s="67">
        <f t="shared" si="57"/>
        <v>4.1162514395185887</v>
      </c>
      <c r="N70" s="67">
        <f t="shared" si="57"/>
        <v>4.0579475947662003</v>
      </c>
      <c r="O70" s="67">
        <f t="shared" si="57"/>
        <v>3.9996437500138122</v>
      </c>
      <c r="P70" s="67">
        <f t="shared" si="57"/>
        <v>3.9413399052614246</v>
      </c>
      <c r="Q70" s="67">
        <f t="shared" si="57"/>
        <v>3.8830360605090366</v>
      </c>
      <c r="R70" s="67">
        <f t="shared" si="57"/>
        <v>3.8247322157566481</v>
      </c>
    </row>
    <row r="71" spans="1:18" x14ac:dyDescent="0.3">
      <c r="A71" s="9" t="s">
        <v>43</v>
      </c>
      <c r="B71" s="68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1:18" x14ac:dyDescent="0.3">
      <c r="A72" s="9">
        <v>16500</v>
      </c>
      <c r="B72" s="71" t="s">
        <v>55</v>
      </c>
      <c r="C72" s="35">
        <v>4.71</v>
      </c>
      <c r="D72" s="35">
        <v>4.63</v>
      </c>
      <c r="E72" s="35">
        <v>4.57</v>
      </c>
      <c r="F72" s="35">
        <v>4.51</v>
      </c>
      <c r="G72" s="35">
        <v>4.46</v>
      </c>
      <c r="H72" s="35">
        <v>4.4000000000000004</v>
      </c>
      <c r="I72" s="35">
        <v>4.3499999999999996</v>
      </c>
      <c r="J72" s="35">
        <v>4.29</v>
      </c>
      <c r="K72" s="35">
        <v>4.24</v>
      </c>
      <c r="L72" s="35">
        <v>4.18</v>
      </c>
      <c r="M72" s="35">
        <v>4.13</v>
      </c>
      <c r="N72" s="35">
        <v>4.08</v>
      </c>
      <c r="O72" s="35">
        <v>4.03</v>
      </c>
      <c r="P72" s="35">
        <v>3.98</v>
      </c>
      <c r="Q72" s="35">
        <v>3.93</v>
      </c>
      <c r="R72" s="35">
        <v>3.89</v>
      </c>
    </row>
    <row r="73" spans="1:18" ht="16.2" x14ac:dyDescent="0.3">
      <c r="A73" s="9" t="s">
        <v>13</v>
      </c>
      <c r="B73" s="71"/>
      <c r="C73" s="35">
        <f>C70-C72</f>
        <v>-3.1116458620868315E-2</v>
      </c>
      <c r="D73" s="35">
        <f t="shared" ref="D73:R73" si="58">D70-D72</f>
        <v>1.0986042290079823E-2</v>
      </c>
      <c r="E73" s="35">
        <f t="shared" si="58"/>
        <v>1.2682197537690953E-2</v>
      </c>
      <c r="F73" s="35">
        <f t="shared" si="58"/>
        <v>1.4378352785303861E-2</v>
      </c>
      <c r="G73" s="35">
        <f t="shared" si="58"/>
        <v>6.0745080329152046E-3</v>
      </c>
      <c r="H73" s="35">
        <f t="shared" si="58"/>
        <v>7.7706632805272235E-3</v>
      </c>
      <c r="I73" s="35">
        <f t="shared" si="58"/>
        <v>-5.3318147185965614E-4</v>
      </c>
      <c r="J73" s="35">
        <f t="shared" si="58"/>
        <v>1.1629737757514746E-3</v>
      </c>
      <c r="K73" s="35">
        <f t="shared" si="58"/>
        <v>-7.1408709766362932E-3</v>
      </c>
      <c r="L73" s="35">
        <f t="shared" si="58"/>
        <v>-5.4447157290242743E-3</v>
      </c>
      <c r="M73" s="35">
        <f t="shared" si="58"/>
        <v>-1.3748560481411154E-2</v>
      </c>
      <c r="N73" s="35">
        <f t="shared" si="58"/>
        <v>-2.205240523379981E-2</v>
      </c>
      <c r="O73" s="35">
        <f t="shared" si="58"/>
        <v>-3.0356249986188022E-2</v>
      </c>
      <c r="P73" s="35">
        <f t="shared" si="58"/>
        <v>-3.8660094738575346E-2</v>
      </c>
      <c r="Q73" s="35">
        <f t="shared" si="58"/>
        <v>-4.6963939490963558E-2</v>
      </c>
      <c r="R73" s="35">
        <f t="shared" si="58"/>
        <v>-6.5267784243352001E-2</v>
      </c>
    </row>
    <row r="74" spans="1:18" x14ac:dyDescent="0.3">
      <c r="A74" s="9" t="s">
        <v>44</v>
      </c>
      <c r="B74" s="11" t="s">
        <v>31</v>
      </c>
      <c r="C74" s="34">
        <f>C$39*1000/$A75</f>
        <v>46.728971962616825</v>
      </c>
      <c r="D74" s="34">
        <f t="shared" ref="D74:R74" si="59">D$39*1000/$A75</f>
        <v>56.074766355140184</v>
      </c>
      <c r="E74" s="34">
        <f t="shared" si="59"/>
        <v>65.420560747663558</v>
      </c>
      <c r="F74" s="34">
        <f t="shared" si="59"/>
        <v>74.766355140186917</v>
      </c>
      <c r="G74" s="34">
        <f t="shared" si="59"/>
        <v>84.112149532710276</v>
      </c>
      <c r="H74" s="34">
        <f t="shared" si="59"/>
        <v>93.45794392523365</v>
      </c>
      <c r="I74" s="34">
        <f t="shared" si="59"/>
        <v>102.80373831775701</v>
      </c>
      <c r="J74" s="34">
        <f t="shared" si="59"/>
        <v>112.14953271028037</v>
      </c>
      <c r="K74" s="34">
        <f t="shared" si="59"/>
        <v>121.49532710280374</v>
      </c>
      <c r="L74" s="34">
        <f t="shared" si="59"/>
        <v>130.84112149532712</v>
      </c>
      <c r="M74" s="34">
        <f t="shared" si="59"/>
        <v>140.18691588785046</v>
      </c>
      <c r="N74" s="34">
        <f t="shared" si="59"/>
        <v>149.53271028037383</v>
      </c>
      <c r="O74" s="34">
        <f t="shared" si="59"/>
        <v>158.87850467289721</v>
      </c>
      <c r="P74" s="34">
        <f t="shared" si="59"/>
        <v>168.22429906542055</v>
      </c>
      <c r="Q74" s="34">
        <f t="shared" si="59"/>
        <v>177.57009345794393</v>
      </c>
      <c r="R74" s="34">
        <f t="shared" si="59"/>
        <v>186.9158878504673</v>
      </c>
    </row>
    <row r="75" spans="1:18" ht="15.6" x14ac:dyDescent="0.35">
      <c r="A75" s="9">
        <v>107</v>
      </c>
      <c r="B75" s="11" t="s">
        <v>30</v>
      </c>
      <c r="C75" s="35">
        <f>IF(C74&gt;=50,IF(C74&lt;=200,$C$32*(C74-$B$26)+1,$C$34*(C74-$H$26)+0.8),1)</f>
        <v>1</v>
      </c>
      <c r="D75" s="35">
        <f t="shared" ref="D75" si="60">IF(D74&gt;=50,IF(D74&lt;=200,$C$32*(D74-$B$26)+1,$C$34*(D74-$H$26)+0.8),1)</f>
        <v>0.99190031152647973</v>
      </c>
      <c r="E75" s="35">
        <f t="shared" ref="E75" si="61">IF(E74&gt;=50,IF(E74&lt;=200,$C$32*(E74-$B$26)+1,$C$34*(E74-$H$26)+0.8),1)</f>
        <v>0.97943925233644857</v>
      </c>
      <c r="F75" s="35">
        <f t="shared" ref="F75" si="62">IF(F74&gt;=50,IF(F74&lt;=200,$C$32*(F74-$B$26)+1,$C$34*(F74-$H$26)+0.8),1)</f>
        <v>0.96697819314641742</v>
      </c>
      <c r="G75" s="35">
        <f t="shared" ref="G75" si="63">IF(G74&gt;=50,IF(G74&lt;=200,$C$32*(G74-$B$26)+1,$C$34*(G74-$H$26)+0.8),1)</f>
        <v>0.95451713395638627</v>
      </c>
      <c r="H75" s="35">
        <f t="shared" ref="H75" si="64">IF(H74&gt;=50,IF(H74&lt;=200,$C$32*(H74-$B$26)+1,$C$34*(H74-$H$26)+0.8),1)</f>
        <v>0.94205607476635511</v>
      </c>
      <c r="I75" s="35">
        <f t="shared" ref="I75" si="65">IF(I74&gt;=50,IF(I74&lt;=200,$C$32*(I74-$B$26)+1,$C$34*(I74-$H$26)+0.8),1)</f>
        <v>0.92959501557632396</v>
      </c>
      <c r="J75" s="35">
        <f t="shared" ref="J75" si="66">IF(J74&gt;=50,IF(J74&lt;=200,$C$32*(J74-$B$26)+1,$C$34*(J74-$H$26)+0.8),1)</f>
        <v>0.9171339563862928</v>
      </c>
      <c r="K75" s="35">
        <f t="shared" ref="K75" si="67">IF(K74&gt;=50,IF(K74&lt;=200,$C$32*(K74-$B$26)+1,$C$34*(K74-$H$26)+0.8),1)</f>
        <v>0.90467289719626165</v>
      </c>
      <c r="L75" s="35">
        <f t="shared" ref="L75" si="68">IF(L74&gt;=50,IF(L74&lt;=200,$C$32*(L74-$B$26)+1,$C$34*(L74-$H$26)+0.8),1)</f>
        <v>0.8922118380062305</v>
      </c>
      <c r="M75" s="35">
        <f t="shared" ref="M75" si="69">IF(M74&gt;=50,IF(M74&lt;=200,$C$32*(M74-$B$26)+1,$C$34*(M74-$H$26)+0.8),1)</f>
        <v>0.87975077881619945</v>
      </c>
      <c r="N75" s="35">
        <f t="shared" ref="N75" si="70">IF(N74&gt;=50,IF(N74&lt;=200,$C$32*(N74-$B$26)+1,$C$34*(N74-$H$26)+0.8),1)</f>
        <v>0.86728971962616819</v>
      </c>
      <c r="O75" s="35">
        <f t="shared" ref="O75" si="71">IF(O74&gt;=50,IF(O74&lt;=200,$C$32*(O74-$B$26)+1,$C$34*(O74-$H$26)+0.8),1)</f>
        <v>0.85482866043613703</v>
      </c>
      <c r="P75" s="35">
        <f t="shared" ref="P75" si="72">IF(P74&gt;=50,IF(P74&lt;=200,$C$32*(P74-$B$26)+1,$C$34*(P74-$H$26)+0.8),1)</f>
        <v>0.84236760124610599</v>
      </c>
      <c r="Q75" s="35">
        <f t="shared" ref="Q75" si="73">IF(Q74&gt;=50,IF(Q74&lt;=200,$C$32*(Q74-$B$26)+1,$C$34*(Q74-$H$26)+0.8),1)</f>
        <v>0.82990654205607484</v>
      </c>
      <c r="R75" s="35">
        <f t="shared" ref="R75" si="74">IF(R74&gt;=50,IF(R74&lt;=200,$C$32*(R74-$B$26)+1,$C$34*(R74-$H$26)+0.8),1)</f>
        <v>0.81744548286604357</v>
      </c>
    </row>
    <row r="76" spans="1:18" x14ac:dyDescent="0.3">
      <c r="A76" s="9" t="s">
        <v>3</v>
      </c>
      <c r="B76" s="9">
        <v>250</v>
      </c>
      <c r="C76" s="12">
        <f>ROUNDUP(C70*100^2/$B76,0)</f>
        <v>188</v>
      </c>
      <c r="D76" s="12">
        <f t="shared" ref="D76:R76" si="75">ROUNDUP(D70*100^2/$B76,0)</f>
        <v>186</v>
      </c>
      <c r="E76" s="12">
        <f t="shared" si="75"/>
        <v>184</v>
      </c>
      <c r="F76" s="12">
        <f t="shared" si="75"/>
        <v>181</v>
      </c>
      <c r="G76" s="12">
        <f t="shared" si="75"/>
        <v>179</v>
      </c>
      <c r="H76" s="12">
        <f t="shared" si="75"/>
        <v>177</v>
      </c>
      <c r="I76" s="12">
        <f t="shared" si="75"/>
        <v>174</v>
      </c>
      <c r="J76" s="12">
        <f t="shared" si="75"/>
        <v>172</v>
      </c>
      <c r="K76" s="12">
        <f t="shared" si="75"/>
        <v>170</v>
      </c>
      <c r="L76" s="12">
        <f t="shared" si="75"/>
        <v>167</v>
      </c>
      <c r="M76" s="12">
        <f t="shared" si="75"/>
        <v>165</v>
      </c>
      <c r="N76" s="12">
        <f t="shared" si="75"/>
        <v>163</v>
      </c>
      <c r="O76" s="12">
        <f t="shared" si="75"/>
        <v>160</v>
      </c>
      <c r="P76" s="12">
        <f t="shared" si="75"/>
        <v>158</v>
      </c>
      <c r="Q76" s="12">
        <f t="shared" si="75"/>
        <v>156</v>
      </c>
      <c r="R76" s="12">
        <f t="shared" si="75"/>
        <v>153</v>
      </c>
    </row>
    <row r="77" spans="1:18" x14ac:dyDescent="0.3">
      <c r="A77" s="9"/>
      <c r="B77" s="9">
        <v>300</v>
      </c>
      <c r="C77" s="12">
        <f>ROUNDUP(C70*100^2/$B77,0)</f>
        <v>156</v>
      </c>
      <c r="D77" s="12">
        <f t="shared" ref="D77:R77" si="76">ROUNDUP(D70*100^2/$B77,0)</f>
        <v>155</v>
      </c>
      <c r="E77" s="12">
        <f t="shared" si="76"/>
        <v>153</v>
      </c>
      <c r="F77" s="12">
        <f t="shared" si="76"/>
        <v>151</v>
      </c>
      <c r="G77" s="12">
        <f t="shared" si="76"/>
        <v>149</v>
      </c>
      <c r="H77" s="12">
        <f t="shared" si="76"/>
        <v>147</v>
      </c>
      <c r="I77" s="12">
        <f t="shared" si="76"/>
        <v>145</v>
      </c>
      <c r="J77" s="12">
        <f t="shared" si="76"/>
        <v>144</v>
      </c>
      <c r="K77" s="12">
        <f t="shared" si="76"/>
        <v>142</v>
      </c>
      <c r="L77" s="12">
        <f t="shared" si="76"/>
        <v>140</v>
      </c>
      <c r="M77" s="12">
        <f t="shared" si="76"/>
        <v>138</v>
      </c>
      <c r="N77" s="12">
        <f t="shared" si="76"/>
        <v>136</v>
      </c>
      <c r="O77" s="12">
        <f t="shared" si="76"/>
        <v>134</v>
      </c>
      <c r="P77" s="12">
        <f t="shared" si="76"/>
        <v>132</v>
      </c>
      <c r="Q77" s="12">
        <f t="shared" si="76"/>
        <v>130</v>
      </c>
      <c r="R77" s="12">
        <f t="shared" si="76"/>
        <v>128</v>
      </c>
    </row>
    <row r="78" spans="1:18" x14ac:dyDescent="0.3">
      <c r="A78" s="9"/>
      <c r="B78" s="9">
        <v>350</v>
      </c>
      <c r="C78" s="12">
        <f>ROUNDUP(C70*100^2/$B78,0)</f>
        <v>134</v>
      </c>
      <c r="D78" s="12">
        <f t="shared" ref="D78:R78" si="77">ROUNDUP(D70*100^2/$B78,0)</f>
        <v>133</v>
      </c>
      <c r="E78" s="12">
        <f t="shared" si="77"/>
        <v>131</v>
      </c>
      <c r="F78" s="12">
        <f t="shared" si="77"/>
        <v>130</v>
      </c>
      <c r="G78" s="12">
        <f t="shared" si="77"/>
        <v>128</v>
      </c>
      <c r="H78" s="12">
        <f t="shared" si="77"/>
        <v>126</v>
      </c>
      <c r="I78" s="12">
        <f t="shared" si="77"/>
        <v>125</v>
      </c>
      <c r="J78" s="12">
        <f t="shared" si="77"/>
        <v>123</v>
      </c>
      <c r="K78" s="12">
        <f t="shared" si="77"/>
        <v>121</v>
      </c>
      <c r="L78" s="12">
        <f t="shared" si="77"/>
        <v>120</v>
      </c>
      <c r="M78" s="12">
        <f t="shared" si="77"/>
        <v>118</v>
      </c>
      <c r="N78" s="12">
        <f t="shared" si="77"/>
        <v>116</v>
      </c>
      <c r="O78" s="12">
        <f t="shared" si="77"/>
        <v>115</v>
      </c>
      <c r="P78" s="12">
        <f t="shared" si="77"/>
        <v>113</v>
      </c>
      <c r="Q78" s="12">
        <f t="shared" si="77"/>
        <v>111</v>
      </c>
      <c r="R78" s="12">
        <f t="shared" si="77"/>
        <v>110</v>
      </c>
    </row>
    <row r="79" spans="1:18" x14ac:dyDescent="0.3">
      <c r="A79" s="13"/>
      <c r="B79" s="13">
        <v>400</v>
      </c>
      <c r="C79" s="14">
        <f>ROUNDUP(C70*100^2/$B79,0)</f>
        <v>117</v>
      </c>
      <c r="D79" s="14">
        <f t="shared" ref="D79:R79" si="78">ROUNDUP(D70*100^2/$B79,0)</f>
        <v>117</v>
      </c>
      <c r="E79" s="14">
        <f t="shared" si="78"/>
        <v>115</v>
      </c>
      <c r="F79" s="14">
        <f t="shared" si="78"/>
        <v>114</v>
      </c>
      <c r="G79" s="14">
        <f t="shared" si="78"/>
        <v>112</v>
      </c>
      <c r="H79" s="14">
        <f t="shared" si="78"/>
        <v>111</v>
      </c>
      <c r="I79" s="14">
        <f t="shared" si="78"/>
        <v>109</v>
      </c>
      <c r="J79" s="14">
        <f t="shared" si="78"/>
        <v>108</v>
      </c>
      <c r="K79" s="14">
        <f t="shared" si="78"/>
        <v>106</v>
      </c>
      <c r="L79" s="14">
        <f t="shared" si="78"/>
        <v>105</v>
      </c>
      <c r="M79" s="14">
        <f t="shared" si="78"/>
        <v>103</v>
      </c>
      <c r="N79" s="14">
        <f t="shared" si="78"/>
        <v>102</v>
      </c>
      <c r="O79" s="14">
        <f t="shared" si="78"/>
        <v>100</v>
      </c>
      <c r="P79" s="14">
        <f t="shared" si="78"/>
        <v>99</v>
      </c>
      <c r="Q79" s="14">
        <f t="shared" si="78"/>
        <v>98</v>
      </c>
      <c r="R79" s="14">
        <f t="shared" si="78"/>
        <v>96</v>
      </c>
    </row>
    <row r="80" spans="1:18" ht="15" customHeight="1" x14ac:dyDescent="0.3">
      <c r="A80" s="37" t="s">
        <v>54</v>
      </c>
      <c r="B80" s="68" t="s">
        <v>42</v>
      </c>
      <c r="C80" s="67">
        <f t="shared" ref="C80:R80" si="79">0.9*2.78*10^-5*$A82^1.25*C85</f>
        <v>8.6610875668577041</v>
      </c>
      <c r="D80" s="67">
        <f t="shared" si="79"/>
        <v>8.6610875668577041</v>
      </c>
      <c r="E80" s="67">
        <f t="shared" si="79"/>
        <v>8.6441050422168075</v>
      </c>
      <c r="F80" s="67">
        <f t="shared" si="79"/>
        <v>8.5591924190123194</v>
      </c>
      <c r="G80" s="67">
        <f t="shared" si="79"/>
        <v>8.4742797958078313</v>
      </c>
      <c r="H80" s="67">
        <f t="shared" si="79"/>
        <v>8.389367172603345</v>
      </c>
      <c r="I80" s="67">
        <f t="shared" si="79"/>
        <v>8.3044545493988586</v>
      </c>
      <c r="J80" s="67">
        <f t="shared" si="79"/>
        <v>8.2195419261943705</v>
      </c>
      <c r="K80" s="67">
        <f t="shared" si="79"/>
        <v>8.1346293029898824</v>
      </c>
      <c r="L80" s="67">
        <f t="shared" si="79"/>
        <v>8.0497166797853961</v>
      </c>
      <c r="M80" s="67">
        <f t="shared" si="79"/>
        <v>7.9648040565809088</v>
      </c>
      <c r="N80" s="67">
        <f t="shared" si="79"/>
        <v>7.8798914333764207</v>
      </c>
      <c r="O80" s="67">
        <f t="shared" si="79"/>
        <v>7.7949788101719335</v>
      </c>
      <c r="P80" s="67">
        <f t="shared" si="79"/>
        <v>7.7100661869674472</v>
      </c>
      <c r="Q80" s="67">
        <f t="shared" si="79"/>
        <v>7.6251535637629591</v>
      </c>
      <c r="R80" s="67">
        <f t="shared" si="79"/>
        <v>7.5402409405584718</v>
      </c>
    </row>
    <row r="81" spans="1:18" x14ac:dyDescent="0.3">
      <c r="A81" s="9" t="s">
        <v>43</v>
      </c>
      <c r="B81" s="68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1:18" x14ac:dyDescent="0.3">
      <c r="A82" s="9">
        <v>27004</v>
      </c>
      <c r="B82" s="71" t="s">
        <v>55</v>
      </c>
      <c r="C82" s="35">
        <v>8.7799999999999994</v>
      </c>
      <c r="D82" s="35">
        <v>8.7799999999999994</v>
      </c>
      <c r="E82" s="35">
        <v>8.68</v>
      </c>
      <c r="F82" s="35">
        <v>8.6</v>
      </c>
      <c r="G82" s="35">
        <v>8.51</v>
      </c>
      <c r="H82" s="35">
        <v>8.42</v>
      </c>
      <c r="I82" s="35">
        <v>8.34</v>
      </c>
      <c r="J82" s="35">
        <v>8.26</v>
      </c>
      <c r="K82" s="35">
        <v>8.18</v>
      </c>
      <c r="L82" s="35">
        <v>8.1</v>
      </c>
      <c r="M82" s="35">
        <v>8.02</v>
      </c>
      <c r="N82" s="35">
        <v>7.94</v>
      </c>
      <c r="O82" s="35">
        <v>7.86</v>
      </c>
      <c r="P82" s="35">
        <v>7.78</v>
      </c>
      <c r="Q82" s="35">
        <v>7.71</v>
      </c>
      <c r="R82" s="35">
        <v>7.63</v>
      </c>
    </row>
    <row r="83" spans="1:18" ht="16.2" x14ac:dyDescent="0.3">
      <c r="A83" s="9" t="s">
        <v>13</v>
      </c>
      <c r="B83" s="71"/>
      <c r="C83" s="35">
        <f>C80-C82</f>
        <v>-0.11891243314229527</v>
      </c>
      <c r="D83" s="35">
        <f t="shared" ref="D83:R83" si="80">D80-D82</f>
        <v>-0.11891243314229527</v>
      </c>
      <c r="E83" s="35">
        <f t="shared" si="80"/>
        <v>-3.5894957783192183E-2</v>
      </c>
      <c r="F83" s="35">
        <f t="shared" si="80"/>
        <v>-4.0807580987680225E-2</v>
      </c>
      <c r="G83" s="35">
        <f t="shared" si="80"/>
        <v>-3.5720204192168481E-2</v>
      </c>
      <c r="H83" s="35">
        <f t="shared" si="80"/>
        <v>-3.063282739665496E-2</v>
      </c>
      <c r="I83" s="35">
        <f t="shared" si="80"/>
        <v>-3.5545450601141226E-2</v>
      </c>
      <c r="J83" s="35">
        <f t="shared" si="80"/>
        <v>-4.0458073805629269E-2</v>
      </c>
      <c r="K83" s="35">
        <f t="shared" si="80"/>
        <v>-4.5370697010117311E-2</v>
      </c>
      <c r="L83" s="35">
        <f t="shared" si="80"/>
        <v>-5.0283320214603577E-2</v>
      </c>
      <c r="M83" s="35">
        <f t="shared" si="80"/>
        <v>-5.5195943419090732E-2</v>
      </c>
      <c r="N83" s="35">
        <f t="shared" si="80"/>
        <v>-6.0108566623579662E-2</v>
      </c>
      <c r="O83" s="35">
        <f t="shared" si="80"/>
        <v>-6.5021189828066817E-2</v>
      </c>
      <c r="P83" s="35">
        <f t="shared" si="80"/>
        <v>-6.9933813032553083E-2</v>
      </c>
      <c r="Q83" s="35">
        <f t="shared" si="80"/>
        <v>-8.4846436237040912E-2</v>
      </c>
      <c r="R83" s="35">
        <f t="shared" si="80"/>
        <v>-8.9759059441528066E-2</v>
      </c>
    </row>
    <row r="84" spans="1:18" x14ac:dyDescent="0.3">
      <c r="A84" s="9" t="s">
        <v>44</v>
      </c>
      <c r="B84" s="11" t="s">
        <v>31</v>
      </c>
      <c r="C84" s="34">
        <f>C$39*1000/$A85</f>
        <v>36.764705882352942</v>
      </c>
      <c r="D84" s="34">
        <f t="shared" ref="D84:R84" si="81">D$39*1000/$A85</f>
        <v>44.117647058823529</v>
      </c>
      <c r="E84" s="34">
        <f t="shared" si="81"/>
        <v>51.470588235294116</v>
      </c>
      <c r="F84" s="34">
        <f t="shared" si="81"/>
        <v>58.823529411764703</v>
      </c>
      <c r="G84" s="34">
        <f t="shared" si="81"/>
        <v>66.17647058823529</v>
      </c>
      <c r="H84" s="34">
        <f t="shared" si="81"/>
        <v>73.529411764705884</v>
      </c>
      <c r="I84" s="34">
        <f t="shared" si="81"/>
        <v>80.882352941176464</v>
      </c>
      <c r="J84" s="34">
        <f t="shared" si="81"/>
        <v>88.235294117647058</v>
      </c>
      <c r="K84" s="34">
        <f t="shared" si="81"/>
        <v>95.588235294117652</v>
      </c>
      <c r="L84" s="34">
        <f t="shared" si="81"/>
        <v>102.94117647058823</v>
      </c>
      <c r="M84" s="34">
        <f t="shared" si="81"/>
        <v>110.29411764705883</v>
      </c>
      <c r="N84" s="34">
        <f t="shared" si="81"/>
        <v>117.64705882352941</v>
      </c>
      <c r="O84" s="34">
        <f t="shared" si="81"/>
        <v>125</v>
      </c>
      <c r="P84" s="34">
        <f t="shared" si="81"/>
        <v>132.35294117647058</v>
      </c>
      <c r="Q84" s="34">
        <f t="shared" si="81"/>
        <v>139.70588235294119</v>
      </c>
      <c r="R84" s="34">
        <f t="shared" si="81"/>
        <v>147.05882352941177</v>
      </c>
    </row>
    <row r="85" spans="1:18" ht="15.6" x14ac:dyDescent="0.35">
      <c r="A85" s="9">
        <v>136</v>
      </c>
      <c r="B85" s="11" t="s">
        <v>30</v>
      </c>
      <c r="C85" s="35">
        <f>IF(C84&gt;=50,IF(C84&lt;=200,$C$32*(C84-$B$26)+1,$C$34*(C84-$H$26)+0.8),1)</f>
        <v>1</v>
      </c>
      <c r="D85" s="35">
        <f t="shared" ref="D85" si="82">IF(D84&gt;=50,IF(D84&lt;=200,$C$32*(D84-$B$26)+1,$C$34*(D84-$H$26)+0.8),1)</f>
        <v>1</v>
      </c>
      <c r="E85" s="35">
        <f t="shared" ref="E85" si="83">IF(E84&gt;=50,IF(E84&lt;=200,$C$32*(E84-$B$26)+1,$C$34*(E84-$H$26)+0.8),1)</f>
        <v>0.99803921568627452</v>
      </c>
      <c r="F85" s="35">
        <f t="shared" ref="F85" si="84">IF(F84&gt;=50,IF(F84&lt;=200,$C$32*(F84-$B$26)+1,$C$34*(F84-$H$26)+0.8),1)</f>
        <v>0.9882352941176471</v>
      </c>
      <c r="G85" s="35">
        <f t="shared" ref="G85" si="85">IF(G84&gt;=50,IF(G84&lt;=200,$C$32*(G84-$B$26)+1,$C$34*(G84-$H$26)+0.8),1)</f>
        <v>0.97843137254901957</v>
      </c>
      <c r="H85" s="35">
        <f t="shared" ref="H85" si="86">IF(H84&gt;=50,IF(H84&lt;=200,$C$32*(H84-$B$26)+1,$C$34*(H84-$H$26)+0.8),1)</f>
        <v>0.96862745098039216</v>
      </c>
      <c r="I85" s="35">
        <f t="shared" ref="I85" si="87">IF(I84&gt;=50,IF(I84&lt;=200,$C$32*(I84-$B$26)+1,$C$34*(I84-$H$26)+0.8),1)</f>
        <v>0.95882352941176474</v>
      </c>
      <c r="J85" s="35">
        <f t="shared" ref="J85" si="88">IF(J84&gt;=50,IF(J84&lt;=200,$C$32*(J84-$B$26)+1,$C$34*(J84-$H$26)+0.8),1)</f>
        <v>0.94901960784313721</v>
      </c>
      <c r="K85" s="35">
        <f t="shared" ref="K85" si="89">IF(K84&gt;=50,IF(K84&lt;=200,$C$32*(K84-$B$26)+1,$C$34*(K84-$H$26)+0.8),1)</f>
        <v>0.9392156862745098</v>
      </c>
      <c r="L85" s="35">
        <f t="shared" ref="L85" si="90">IF(L84&gt;=50,IF(L84&lt;=200,$C$32*(L84-$B$26)+1,$C$34*(L84-$H$26)+0.8),1)</f>
        <v>0.92941176470588238</v>
      </c>
      <c r="M85" s="35">
        <f t="shared" ref="M85" si="91">IF(M84&gt;=50,IF(M84&lt;=200,$C$32*(M84-$B$26)+1,$C$34*(M84-$H$26)+0.8),1)</f>
        <v>0.91960784313725497</v>
      </c>
      <c r="N85" s="35">
        <f t="shared" ref="N85" si="92">IF(N84&gt;=50,IF(N84&lt;=200,$C$32*(N84-$B$26)+1,$C$34*(N84-$H$26)+0.8),1)</f>
        <v>0.90980392156862744</v>
      </c>
      <c r="O85" s="35">
        <f t="shared" ref="O85" si="93">IF(O84&gt;=50,IF(O84&lt;=200,$C$32*(O84-$B$26)+1,$C$34*(O84-$H$26)+0.8),1)</f>
        <v>0.9</v>
      </c>
      <c r="P85" s="35">
        <f t="shared" ref="P85" si="94">IF(P84&gt;=50,IF(P84&lt;=200,$C$32*(P84-$B$26)+1,$C$34*(P84-$H$26)+0.8),1)</f>
        <v>0.89019607843137261</v>
      </c>
      <c r="Q85" s="35">
        <f t="shared" ref="Q85" si="95">IF(Q84&gt;=50,IF(Q84&lt;=200,$C$32*(Q84-$B$26)+1,$C$34*(Q84-$H$26)+0.8),1)</f>
        <v>0.88039215686274508</v>
      </c>
      <c r="R85" s="35">
        <f t="shared" ref="R85" si="96">IF(R84&gt;=50,IF(R84&lt;=200,$C$32*(R84-$B$26)+1,$C$34*(R84-$H$26)+0.8),1)</f>
        <v>0.87058823529411766</v>
      </c>
    </row>
    <row r="86" spans="1:18" x14ac:dyDescent="0.3">
      <c r="A86" s="9" t="s">
        <v>3</v>
      </c>
      <c r="B86" s="9">
        <v>250</v>
      </c>
      <c r="C86" s="12">
        <f>ROUNDUP(C80*100^2/$B86,0)</f>
        <v>347</v>
      </c>
      <c r="D86" s="12">
        <f t="shared" ref="D86:R86" si="97">ROUNDUP(D80*100^2/$B86,0)</f>
        <v>347</v>
      </c>
      <c r="E86" s="12">
        <f t="shared" si="97"/>
        <v>346</v>
      </c>
      <c r="F86" s="12">
        <f t="shared" si="97"/>
        <v>343</v>
      </c>
      <c r="G86" s="12">
        <f t="shared" si="97"/>
        <v>339</v>
      </c>
      <c r="H86" s="12">
        <f t="shared" si="97"/>
        <v>336</v>
      </c>
      <c r="I86" s="12">
        <f t="shared" si="97"/>
        <v>333</v>
      </c>
      <c r="J86" s="12">
        <f t="shared" si="97"/>
        <v>329</v>
      </c>
      <c r="K86" s="12">
        <f t="shared" si="97"/>
        <v>326</v>
      </c>
      <c r="L86" s="12">
        <f t="shared" si="97"/>
        <v>322</v>
      </c>
      <c r="M86" s="12">
        <f t="shared" si="97"/>
        <v>319</v>
      </c>
      <c r="N86" s="12">
        <f t="shared" si="97"/>
        <v>316</v>
      </c>
      <c r="O86" s="12">
        <f t="shared" si="97"/>
        <v>312</v>
      </c>
      <c r="P86" s="12">
        <f t="shared" si="97"/>
        <v>309</v>
      </c>
      <c r="Q86" s="12">
        <f t="shared" si="97"/>
        <v>306</v>
      </c>
      <c r="R86" s="12">
        <f t="shared" si="97"/>
        <v>302</v>
      </c>
    </row>
    <row r="87" spans="1:18" x14ac:dyDescent="0.3">
      <c r="A87" s="9"/>
      <c r="B87" s="9">
        <v>300</v>
      </c>
      <c r="C87" s="12">
        <f>ROUNDUP(C80*100^2/$B87,0)</f>
        <v>289</v>
      </c>
      <c r="D87" s="12">
        <f t="shared" ref="D87:R87" si="98">ROUNDUP(D80*100^2/$B87,0)</f>
        <v>289</v>
      </c>
      <c r="E87" s="12">
        <f t="shared" si="98"/>
        <v>289</v>
      </c>
      <c r="F87" s="12">
        <f t="shared" si="98"/>
        <v>286</v>
      </c>
      <c r="G87" s="12">
        <f t="shared" si="98"/>
        <v>283</v>
      </c>
      <c r="H87" s="12">
        <f t="shared" si="98"/>
        <v>280</v>
      </c>
      <c r="I87" s="12">
        <f t="shared" si="98"/>
        <v>277</v>
      </c>
      <c r="J87" s="12">
        <f t="shared" si="98"/>
        <v>274</v>
      </c>
      <c r="K87" s="12">
        <f t="shared" si="98"/>
        <v>272</v>
      </c>
      <c r="L87" s="12">
        <f t="shared" si="98"/>
        <v>269</v>
      </c>
      <c r="M87" s="12">
        <f t="shared" si="98"/>
        <v>266</v>
      </c>
      <c r="N87" s="12">
        <f t="shared" si="98"/>
        <v>263</v>
      </c>
      <c r="O87" s="12">
        <f t="shared" si="98"/>
        <v>260</v>
      </c>
      <c r="P87" s="12">
        <f t="shared" si="98"/>
        <v>258</v>
      </c>
      <c r="Q87" s="12">
        <f t="shared" si="98"/>
        <v>255</v>
      </c>
      <c r="R87" s="12">
        <f t="shared" si="98"/>
        <v>252</v>
      </c>
    </row>
    <row r="88" spans="1:18" x14ac:dyDescent="0.3">
      <c r="A88" s="9"/>
      <c r="B88" s="9">
        <v>350</v>
      </c>
      <c r="C88" s="12">
        <f>ROUNDUP(C80*100^2/$B88,0)</f>
        <v>248</v>
      </c>
      <c r="D88" s="12">
        <f t="shared" ref="D88:R88" si="99">ROUNDUP(D80*100^2/$B88,0)</f>
        <v>248</v>
      </c>
      <c r="E88" s="12">
        <f t="shared" si="99"/>
        <v>247</v>
      </c>
      <c r="F88" s="12">
        <f t="shared" si="99"/>
        <v>245</v>
      </c>
      <c r="G88" s="12">
        <f t="shared" si="99"/>
        <v>243</v>
      </c>
      <c r="H88" s="12">
        <f t="shared" si="99"/>
        <v>240</v>
      </c>
      <c r="I88" s="12">
        <f t="shared" si="99"/>
        <v>238</v>
      </c>
      <c r="J88" s="12">
        <f t="shared" si="99"/>
        <v>235</v>
      </c>
      <c r="K88" s="12">
        <f t="shared" si="99"/>
        <v>233</v>
      </c>
      <c r="L88" s="12">
        <f t="shared" si="99"/>
        <v>230</v>
      </c>
      <c r="M88" s="12">
        <f t="shared" si="99"/>
        <v>228</v>
      </c>
      <c r="N88" s="12">
        <f t="shared" si="99"/>
        <v>226</v>
      </c>
      <c r="O88" s="12">
        <f t="shared" si="99"/>
        <v>223</v>
      </c>
      <c r="P88" s="12">
        <f t="shared" si="99"/>
        <v>221</v>
      </c>
      <c r="Q88" s="12">
        <f t="shared" si="99"/>
        <v>218</v>
      </c>
      <c r="R88" s="12">
        <f t="shared" si="99"/>
        <v>216</v>
      </c>
    </row>
    <row r="89" spans="1:18" x14ac:dyDescent="0.3">
      <c r="A89" s="13"/>
      <c r="B89" s="13">
        <v>400</v>
      </c>
      <c r="C89" s="14">
        <f>ROUNDUP(C80*100^2/$B89,0)</f>
        <v>217</v>
      </c>
      <c r="D89" s="14">
        <f t="shared" ref="D89:R89" si="100">ROUNDUP(D80*100^2/$B89,0)</f>
        <v>217</v>
      </c>
      <c r="E89" s="14">
        <f t="shared" si="100"/>
        <v>217</v>
      </c>
      <c r="F89" s="14">
        <f t="shared" si="100"/>
        <v>214</v>
      </c>
      <c r="G89" s="14">
        <f t="shared" si="100"/>
        <v>212</v>
      </c>
      <c r="H89" s="14">
        <f t="shared" si="100"/>
        <v>210</v>
      </c>
      <c r="I89" s="14">
        <f t="shared" si="100"/>
        <v>208</v>
      </c>
      <c r="J89" s="14">
        <f t="shared" si="100"/>
        <v>206</v>
      </c>
      <c r="K89" s="14">
        <f t="shared" si="100"/>
        <v>204</v>
      </c>
      <c r="L89" s="14">
        <f t="shared" si="100"/>
        <v>202</v>
      </c>
      <c r="M89" s="14">
        <f t="shared" si="100"/>
        <v>200</v>
      </c>
      <c r="N89" s="14">
        <f t="shared" si="100"/>
        <v>197</v>
      </c>
      <c r="O89" s="14">
        <f t="shared" si="100"/>
        <v>195</v>
      </c>
      <c r="P89" s="14">
        <f t="shared" si="100"/>
        <v>193</v>
      </c>
      <c r="Q89" s="14">
        <f t="shared" si="100"/>
        <v>191</v>
      </c>
      <c r="R89" s="14">
        <f t="shared" si="100"/>
        <v>189</v>
      </c>
    </row>
    <row r="90" spans="1:18" x14ac:dyDescent="0.3">
      <c r="A90" s="39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1:18" x14ac:dyDescent="0.3">
      <c r="A91" s="39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1:18" x14ac:dyDescent="0.3">
      <c r="A92" s="39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</sheetData>
  <mergeCells count="92">
    <mergeCell ref="B72:B73"/>
    <mergeCell ref="B82:B83"/>
    <mergeCell ref="F5:G7"/>
    <mergeCell ref="B42:B43"/>
    <mergeCell ref="B52:B53"/>
    <mergeCell ref="B62:B63"/>
    <mergeCell ref="B80:B81"/>
    <mergeCell ref="C80:C81"/>
    <mergeCell ref="D80:D81"/>
    <mergeCell ref="E80:E81"/>
    <mergeCell ref="F80:F81"/>
    <mergeCell ref="G80:G81"/>
    <mergeCell ref="P40:P41"/>
    <mergeCell ref="Q40:Q41"/>
    <mergeCell ref="R40:R41"/>
    <mergeCell ref="M7:O10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R70:R71"/>
    <mergeCell ref="H80:H81"/>
    <mergeCell ref="I80:I81"/>
    <mergeCell ref="J80:J81"/>
    <mergeCell ref="K80:K81"/>
    <mergeCell ref="Q80:Q81"/>
    <mergeCell ref="R80:R81"/>
    <mergeCell ref="L80:L81"/>
    <mergeCell ref="M80:M81"/>
    <mergeCell ref="N80:N81"/>
    <mergeCell ref="O80:O81"/>
    <mergeCell ref="P80:P81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r:id="rId5">
            <anchor moveWithCells="1">
              <from>
                <xdr:col>9</xdr:col>
                <xdr:colOff>22860</xdr:colOff>
                <xdr:row>2</xdr:row>
                <xdr:rowOff>38100</xdr:rowOff>
              </from>
              <to>
                <xdr:col>10</xdr:col>
                <xdr:colOff>274320</xdr:colOff>
                <xdr:row>3</xdr:row>
                <xdr:rowOff>144780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r:id="rId7">
            <anchor moveWithCells="1">
              <from>
                <xdr:col>9</xdr:col>
                <xdr:colOff>7620</xdr:colOff>
                <xdr:row>5</xdr:row>
                <xdr:rowOff>121920</xdr:rowOff>
              </from>
              <to>
                <xdr:col>10</xdr:col>
                <xdr:colOff>121920</xdr:colOff>
                <xdr:row>7</xdr:row>
                <xdr:rowOff>60960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33" r:id="rId8">
          <objectPr defaultSize="0" r:id="rId9">
            <anchor moveWithCells="1">
              <from>
                <xdr:col>13</xdr:col>
                <xdr:colOff>251460</xdr:colOff>
                <xdr:row>2</xdr:row>
                <xdr:rowOff>22860</xdr:rowOff>
              </from>
              <to>
                <xdr:col>14</xdr:col>
                <xdr:colOff>388620</xdr:colOff>
                <xdr:row>4</xdr:row>
                <xdr:rowOff>99060</xdr:rowOff>
              </to>
            </anchor>
          </objectPr>
        </oleObject>
      </mc:Choice>
      <mc:Fallback>
        <oleObject progId="Equation.3" shapeId="1033" r:id="rId8"/>
      </mc:Fallback>
    </mc:AlternateContent>
    <mc:AlternateContent xmlns:mc="http://schemas.openxmlformats.org/markup-compatibility/2006">
      <mc:Choice Requires="x14">
        <oleObject progId="Equation.3" shapeId="1034" r:id="rId10">
          <objectPr defaultSize="0" autoPict="0" r:id="rId11">
            <anchor moveWithCells="1">
              <from>
                <xdr:col>8</xdr:col>
                <xdr:colOff>228600</xdr:colOff>
                <xdr:row>31</xdr:row>
                <xdr:rowOff>45720</xdr:rowOff>
              </from>
              <to>
                <xdr:col>12</xdr:col>
                <xdr:colOff>76200</xdr:colOff>
                <xdr:row>33</xdr:row>
                <xdr:rowOff>106680</xdr:rowOff>
              </to>
            </anchor>
          </objectPr>
        </oleObject>
      </mc:Choice>
      <mc:Fallback>
        <oleObject progId="Equation.3" shapeId="1034" r:id="rId10"/>
      </mc:Fallback>
    </mc:AlternateContent>
    <mc:AlternateContent xmlns:mc="http://schemas.openxmlformats.org/markup-compatibility/2006">
      <mc:Choice Requires="x14">
        <oleObject progId="Equation.3" shapeId="1036" r:id="rId12">
          <objectPr defaultSize="0" autoPict="0" r:id="rId13">
            <anchor moveWithCells="1">
              <from>
                <xdr:col>6</xdr:col>
                <xdr:colOff>30480</xdr:colOff>
                <xdr:row>30</xdr:row>
                <xdr:rowOff>30480</xdr:rowOff>
              </from>
              <to>
                <xdr:col>7</xdr:col>
                <xdr:colOff>403860</xdr:colOff>
                <xdr:row>32</xdr:row>
                <xdr:rowOff>0</xdr:rowOff>
              </to>
            </anchor>
          </objectPr>
        </oleObject>
      </mc:Choice>
      <mc:Fallback>
        <oleObject progId="Equation.3" shapeId="1036" r:id="rId12"/>
      </mc:Fallback>
    </mc:AlternateContent>
    <mc:AlternateContent xmlns:mc="http://schemas.openxmlformats.org/markup-compatibility/2006">
      <mc:Choice Requires="x14">
        <oleObject progId="Equation.3" shapeId="1037" r:id="rId14">
          <objectPr defaultSize="0" autoPict="0" r:id="rId15">
            <anchor moveWithCells="1">
              <from>
                <xdr:col>6</xdr:col>
                <xdr:colOff>22860</xdr:colOff>
                <xdr:row>32</xdr:row>
                <xdr:rowOff>60960</xdr:rowOff>
              </from>
              <to>
                <xdr:col>7</xdr:col>
                <xdr:colOff>411480</xdr:colOff>
                <xdr:row>34</xdr:row>
                <xdr:rowOff>38100</xdr:rowOff>
              </to>
            </anchor>
          </objectPr>
        </oleObject>
      </mc:Choice>
      <mc:Fallback>
        <oleObject progId="Equation.3" shapeId="1037" r:id="rId1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52"/>
  <sheetViews>
    <sheetView topLeftCell="A117" workbookViewId="0">
      <selection activeCell="B144" sqref="B144:E152"/>
    </sheetView>
  </sheetViews>
  <sheetFormatPr defaultRowHeight="14.4" x14ac:dyDescent="0.3"/>
  <cols>
    <col min="1" max="1" width="10.88671875" customWidth="1"/>
    <col min="2" max="2" width="11.5546875" customWidth="1"/>
    <col min="3" max="3" width="12" customWidth="1"/>
    <col min="7" max="7" width="10.44140625" bestFit="1" customWidth="1"/>
  </cols>
  <sheetData>
    <row r="2" spans="1:18" x14ac:dyDescent="0.3">
      <c r="A2" t="s">
        <v>77</v>
      </c>
    </row>
    <row r="5" spans="1:18" ht="18" x14ac:dyDescent="0.35">
      <c r="A5" s="38" t="s">
        <v>56</v>
      </c>
      <c r="B5" s="36"/>
      <c r="C5" s="36"/>
      <c r="D5" s="36"/>
      <c r="E5" s="36"/>
      <c r="F5" s="36"/>
      <c r="G5" s="36"/>
      <c r="H5" s="36"/>
      <c r="I5" s="36"/>
      <c r="J5" s="36"/>
      <c r="K5" s="36" t="s">
        <v>46</v>
      </c>
      <c r="L5" s="36"/>
      <c r="M5" s="36"/>
      <c r="N5" s="36"/>
      <c r="O5" s="36"/>
      <c r="P5" s="36"/>
      <c r="Q5" s="36"/>
      <c r="R5" s="36"/>
    </row>
    <row r="6" spans="1:18" ht="18" x14ac:dyDescent="0.35">
      <c r="A6" s="38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18" x14ac:dyDescent="0.35">
      <c r="A7" s="38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x14ac:dyDescent="0.3">
      <c r="A8" s="31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x14ac:dyDescent="0.3">
      <c r="A9" s="75" t="s">
        <v>40</v>
      </c>
      <c r="B9" s="77"/>
      <c r="C9" s="6" t="s">
        <v>41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</row>
    <row r="10" spans="1:18" x14ac:dyDescent="0.3">
      <c r="A10" s="76"/>
      <c r="B10" s="78"/>
      <c r="C10" s="43">
        <v>5</v>
      </c>
      <c r="D10" s="33">
        <v>6</v>
      </c>
      <c r="E10" s="33">
        <v>7</v>
      </c>
      <c r="F10" s="33">
        <v>8</v>
      </c>
      <c r="G10" s="33">
        <v>9</v>
      </c>
      <c r="H10" s="33">
        <v>10</v>
      </c>
      <c r="I10" s="33">
        <v>11</v>
      </c>
      <c r="J10" s="33">
        <v>12</v>
      </c>
      <c r="K10" s="33">
        <v>13</v>
      </c>
      <c r="L10" s="33">
        <v>14</v>
      </c>
      <c r="M10" s="33">
        <v>15</v>
      </c>
      <c r="N10" s="33">
        <v>16</v>
      </c>
      <c r="O10" s="33">
        <v>17</v>
      </c>
      <c r="P10" s="33">
        <v>18</v>
      </c>
      <c r="Q10" s="33">
        <v>19</v>
      </c>
      <c r="R10" s="33">
        <v>20</v>
      </c>
    </row>
    <row r="11" spans="1:18" x14ac:dyDescent="0.3">
      <c r="A11" s="37" t="s">
        <v>72</v>
      </c>
      <c r="B11" s="68" t="s">
        <v>76</v>
      </c>
      <c r="C11" s="67">
        <v>0.77423975253524813</v>
      </c>
      <c r="D11" s="67">
        <v>0.75397169618615789</v>
      </c>
      <c r="E11" s="67">
        <v>0.73370363983706766</v>
      </c>
      <c r="F11" s="67">
        <v>0.71343558348797731</v>
      </c>
      <c r="G11" s="67">
        <v>0.69316752713888719</v>
      </c>
      <c r="H11" s="67">
        <v>0.67289947078979684</v>
      </c>
      <c r="I11" s="67">
        <v>0.65465822007561569</v>
      </c>
      <c r="J11" s="67">
        <v>0.64452419190107046</v>
      </c>
      <c r="K11" s="67">
        <v>0.63439016372652535</v>
      </c>
      <c r="L11" s="67">
        <v>0.62425613555198023</v>
      </c>
      <c r="M11" s="67">
        <v>0.61412210737743511</v>
      </c>
      <c r="N11" s="67">
        <v>0.60398807920288988</v>
      </c>
      <c r="O11" s="67">
        <v>0.59385405102834476</v>
      </c>
      <c r="P11" s="67">
        <v>0.58372002285379965</v>
      </c>
      <c r="Q11" s="67">
        <v>0.57358599467925453</v>
      </c>
      <c r="R11" s="67">
        <v>0.56345196650470941</v>
      </c>
    </row>
    <row r="12" spans="1:18" ht="15" customHeight="1" x14ac:dyDescent="0.3">
      <c r="B12" s="68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1:18" ht="15" customHeight="1" x14ac:dyDescent="0.3">
      <c r="B13" s="71" t="s">
        <v>55</v>
      </c>
      <c r="C13" s="9">
        <v>1.07</v>
      </c>
      <c r="D13" s="9">
        <v>1.05</v>
      </c>
      <c r="E13" s="9">
        <v>1.02</v>
      </c>
      <c r="F13" s="9">
        <v>1</v>
      </c>
      <c r="G13" s="9">
        <v>0.98</v>
      </c>
      <c r="H13" s="9">
        <v>0.96</v>
      </c>
      <c r="I13" s="9">
        <v>0.94</v>
      </c>
      <c r="J13" s="9">
        <v>0.92</v>
      </c>
      <c r="K13" s="9">
        <v>0.9</v>
      </c>
      <c r="L13" s="9">
        <v>0.88</v>
      </c>
      <c r="M13" s="9">
        <v>0.86</v>
      </c>
      <c r="N13" s="9">
        <v>0.85</v>
      </c>
      <c r="O13" s="9">
        <v>0.83</v>
      </c>
      <c r="P13" s="9">
        <v>0.81</v>
      </c>
      <c r="Q13" s="9">
        <v>0.8</v>
      </c>
      <c r="R13" s="9">
        <v>0.78</v>
      </c>
    </row>
    <row r="14" spans="1:18" ht="15" customHeight="1" x14ac:dyDescent="0.3">
      <c r="A14" s="9"/>
      <c r="B14" s="71"/>
      <c r="C14" s="35">
        <v>-0.29576024746475194</v>
      </c>
      <c r="D14" s="35">
        <v>-0.29602830381384215</v>
      </c>
      <c r="E14" s="35">
        <v>-0.28629636016293236</v>
      </c>
      <c r="F14" s="35">
        <v>-0.28656441651202269</v>
      </c>
      <c r="G14" s="35">
        <v>-0.2868324728611128</v>
      </c>
      <c r="H14" s="35">
        <v>-0.28710052921020313</v>
      </c>
      <c r="I14" s="35">
        <v>-0.28534177992438425</v>
      </c>
      <c r="J14" s="35">
        <v>-0.27547580809892958</v>
      </c>
      <c r="K14" s="35">
        <v>-0.26560983627347468</v>
      </c>
      <c r="L14" s="35">
        <v>-0.25574386444801978</v>
      </c>
      <c r="M14" s="35">
        <v>-0.24587789262256488</v>
      </c>
      <c r="N14" s="35">
        <v>-0.2460119207971101</v>
      </c>
      <c r="O14" s="35">
        <v>-0.2361459489716552</v>
      </c>
      <c r="P14" s="35">
        <v>-0.22627997714620041</v>
      </c>
      <c r="Q14" s="35">
        <v>-0.22641400532074551</v>
      </c>
      <c r="R14" s="35">
        <v>-0.21654803349529061</v>
      </c>
    </row>
    <row r="15" spans="1:18" ht="15" customHeight="1" x14ac:dyDescent="0.3">
      <c r="B15" s="11" t="s">
        <v>31</v>
      </c>
      <c r="C15" s="34">
        <v>92.592592592592595</v>
      </c>
      <c r="D15" s="34">
        <v>111.11111111111111</v>
      </c>
      <c r="E15" s="34">
        <v>129.62962962962962</v>
      </c>
      <c r="F15" s="34">
        <v>148.14814814814815</v>
      </c>
      <c r="G15" s="34">
        <v>166.66666666666666</v>
      </c>
      <c r="H15" s="34">
        <v>185.18518518518519</v>
      </c>
      <c r="I15" s="34">
        <v>203.7037037037037</v>
      </c>
      <c r="J15" s="34">
        <v>222.22222222222223</v>
      </c>
      <c r="K15" s="34">
        <v>240.74074074074073</v>
      </c>
      <c r="L15" s="34">
        <v>259.25925925925924</v>
      </c>
      <c r="M15" s="34">
        <v>277.77777777777777</v>
      </c>
      <c r="N15" s="34">
        <v>296.2962962962963</v>
      </c>
      <c r="O15" s="34">
        <v>314.81481481481484</v>
      </c>
      <c r="P15" s="34">
        <v>333.33333333333331</v>
      </c>
      <c r="Q15" s="34">
        <v>351.85185185185185</v>
      </c>
      <c r="R15" s="34">
        <v>370.37037037037038</v>
      </c>
    </row>
    <row r="16" spans="1:18" x14ac:dyDescent="0.3">
      <c r="B16" s="11" t="s">
        <v>64</v>
      </c>
      <c r="C16" s="35">
        <v>0.94320987654320987</v>
      </c>
      <c r="D16" s="35">
        <v>0.91851851851851851</v>
      </c>
      <c r="E16" s="35">
        <v>0.89382716049382716</v>
      </c>
      <c r="F16" s="35">
        <v>0.8691358024691358</v>
      </c>
      <c r="G16" s="35">
        <v>0.84444444444444455</v>
      </c>
      <c r="H16" s="35">
        <v>0.81975308641975309</v>
      </c>
      <c r="I16" s="35">
        <v>0.79753086419753094</v>
      </c>
      <c r="J16" s="35">
        <v>0.78518518518518521</v>
      </c>
      <c r="K16" s="35">
        <v>0.77283950617283959</v>
      </c>
      <c r="L16" s="35">
        <v>0.76049382716049385</v>
      </c>
      <c r="M16" s="35">
        <v>0.74814814814814823</v>
      </c>
      <c r="N16" s="35">
        <v>0.73580246913580249</v>
      </c>
      <c r="O16" s="35">
        <v>0.72345679012345676</v>
      </c>
      <c r="P16" s="35">
        <v>0.71111111111111114</v>
      </c>
      <c r="Q16" s="35">
        <v>0.6987654320987654</v>
      </c>
      <c r="R16" s="35">
        <v>0.68641975308641978</v>
      </c>
    </row>
    <row r="17" spans="1:18" x14ac:dyDescent="0.3">
      <c r="A17" s="47" t="s">
        <v>65</v>
      </c>
      <c r="B17" s="9">
        <v>250</v>
      </c>
      <c r="C17" s="12">
        <v>31</v>
      </c>
      <c r="D17" s="12">
        <v>31</v>
      </c>
      <c r="E17" s="12">
        <v>30</v>
      </c>
      <c r="F17" s="12">
        <v>29</v>
      </c>
      <c r="G17" s="12">
        <v>28</v>
      </c>
      <c r="H17" s="12">
        <v>27</v>
      </c>
      <c r="I17" s="12">
        <v>27</v>
      </c>
      <c r="J17" s="12">
        <v>26</v>
      </c>
      <c r="K17" s="12">
        <v>26</v>
      </c>
      <c r="L17" s="12">
        <v>25</v>
      </c>
      <c r="M17" s="12">
        <v>25</v>
      </c>
      <c r="N17" s="12">
        <v>25</v>
      </c>
      <c r="O17" s="12">
        <v>24</v>
      </c>
      <c r="P17" s="12">
        <v>24</v>
      </c>
      <c r="Q17" s="12">
        <v>23</v>
      </c>
      <c r="R17" s="12">
        <v>23</v>
      </c>
    </row>
    <row r="18" spans="1:18" x14ac:dyDescent="0.3">
      <c r="A18" s="47">
        <v>4100</v>
      </c>
      <c r="B18" s="9">
        <v>300</v>
      </c>
      <c r="C18" s="12">
        <v>26</v>
      </c>
      <c r="D18" s="12">
        <v>26</v>
      </c>
      <c r="E18" s="12">
        <v>25</v>
      </c>
      <c r="F18" s="12">
        <v>24</v>
      </c>
      <c r="G18" s="12">
        <v>24</v>
      </c>
      <c r="H18" s="12">
        <v>23</v>
      </c>
      <c r="I18" s="12">
        <v>22</v>
      </c>
      <c r="J18" s="12">
        <v>22</v>
      </c>
      <c r="K18" s="12">
        <v>22</v>
      </c>
      <c r="L18" s="12">
        <v>21</v>
      </c>
      <c r="M18" s="12">
        <v>21</v>
      </c>
      <c r="N18" s="12">
        <v>21</v>
      </c>
      <c r="O18" s="12">
        <v>20</v>
      </c>
      <c r="P18" s="12">
        <v>20</v>
      </c>
      <c r="Q18" s="12">
        <v>20</v>
      </c>
      <c r="R18" s="12">
        <v>19</v>
      </c>
    </row>
    <row r="19" spans="1:18" x14ac:dyDescent="0.3">
      <c r="A19" s="47" t="s">
        <v>61</v>
      </c>
      <c r="B19" s="9">
        <v>350</v>
      </c>
      <c r="C19" s="12">
        <v>23</v>
      </c>
      <c r="D19" s="12">
        <v>22</v>
      </c>
      <c r="E19" s="12">
        <v>21</v>
      </c>
      <c r="F19" s="12">
        <v>21</v>
      </c>
      <c r="G19" s="12">
        <v>20</v>
      </c>
      <c r="H19" s="12">
        <v>20</v>
      </c>
      <c r="I19" s="12">
        <v>19</v>
      </c>
      <c r="J19" s="12">
        <v>19</v>
      </c>
      <c r="K19" s="12">
        <v>19</v>
      </c>
      <c r="L19" s="12">
        <v>18</v>
      </c>
      <c r="M19" s="12">
        <v>18</v>
      </c>
      <c r="N19" s="12">
        <v>18</v>
      </c>
      <c r="O19" s="12">
        <v>17</v>
      </c>
      <c r="P19" s="12">
        <v>17</v>
      </c>
      <c r="Q19" s="12">
        <v>17</v>
      </c>
      <c r="R19" s="12">
        <v>17</v>
      </c>
    </row>
    <row r="20" spans="1:18" x14ac:dyDescent="0.3">
      <c r="A20" s="47">
        <v>54</v>
      </c>
      <c r="B20" s="13">
        <v>400</v>
      </c>
      <c r="C20" s="14">
        <v>20</v>
      </c>
      <c r="D20" s="14">
        <v>19</v>
      </c>
      <c r="E20" s="14">
        <v>19</v>
      </c>
      <c r="F20" s="14">
        <v>18</v>
      </c>
      <c r="G20" s="14">
        <v>18</v>
      </c>
      <c r="H20" s="14">
        <v>17</v>
      </c>
      <c r="I20" s="14">
        <v>17</v>
      </c>
      <c r="J20" s="14">
        <v>17</v>
      </c>
      <c r="K20" s="14">
        <v>16</v>
      </c>
      <c r="L20" s="14">
        <v>16</v>
      </c>
      <c r="M20" s="14">
        <v>16</v>
      </c>
      <c r="N20" s="14">
        <v>16</v>
      </c>
      <c r="O20" s="14">
        <v>15</v>
      </c>
      <c r="P20" s="14">
        <v>15</v>
      </c>
      <c r="Q20" s="14">
        <v>15</v>
      </c>
      <c r="R20" s="14">
        <v>15</v>
      </c>
    </row>
    <row r="21" spans="1:18" x14ac:dyDescent="0.3">
      <c r="A21" s="40" t="s">
        <v>73</v>
      </c>
      <c r="B21" s="68" t="s">
        <v>76</v>
      </c>
      <c r="C21" s="67">
        <v>1.1366390515781395</v>
      </c>
      <c r="D21" s="67">
        <v>1.1111538710494817</v>
      </c>
      <c r="E21" s="67">
        <v>1.0856686905208237</v>
      </c>
      <c r="F21" s="67">
        <v>1.0601835099921659</v>
      </c>
      <c r="G21" s="67">
        <v>1.0346983294635081</v>
      </c>
      <c r="H21" s="67">
        <v>1.0092131489348504</v>
      </c>
      <c r="I21" s="67">
        <v>0.98372796840619259</v>
      </c>
      <c r="J21" s="67">
        <v>0.95824278787753459</v>
      </c>
      <c r="K21" s="67">
        <v>0.94040316150747416</v>
      </c>
      <c r="L21" s="67">
        <v>0.92766057124314527</v>
      </c>
      <c r="M21" s="67">
        <v>0.91491798097881638</v>
      </c>
      <c r="N21" s="67">
        <v>0.90217539071448749</v>
      </c>
      <c r="O21" s="67">
        <v>0.88943280045015849</v>
      </c>
      <c r="P21" s="67">
        <v>0.8766902101858296</v>
      </c>
      <c r="Q21" s="67">
        <v>0.8639476199215006</v>
      </c>
      <c r="R21" s="67">
        <v>0.85120502965717171</v>
      </c>
    </row>
    <row r="22" spans="1:18" ht="15" hidden="1" customHeight="1" x14ac:dyDescent="0.3">
      <c r="B22" s="68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1:18" ht="15" hidden="1" customHeight="1" x14ac:dyDescent="0.3">
      <c r="B23" s="71" t="s">
        <v>55</v>
      </c>
      <c r="C23" s="9">
        <v>1.68</v>
      </c>
      <c r="D23" s="9">
        <v>1.65</v>
      </c>
      <c r="E23" s="9">
        <v>1.62</v>
      </c>
      <c r="F23" s="9">
        <v>1.59</v>
      </c>
      <c r="G23" s="9">
        <v>1.56</v>
      </c>
      <c r="H23" s="9">
        <v>1.53</v>
      </c>
      <c r="I23" s="9">
        <v>1.5</v>
      </c>
      <c r="J23" s="9">
        <v>1.48</v>
      </c>
      <c r="K23" s="9">
        <v>1.45</v>
      </c>
      <c r="L23" s="9">
        <v>1.42</v>
      </c>
      <c r="M23" s="9">
        <v>1.4</v>
      </c>
      <c r="N23" s="9">
        <v>1.37</v>
      </c>
      <c r="O23" s="9">
        <v>1.35</v>
      </c>
      <c r="P23" s="9">
        <v>1.33</v>
      </c>
      <c r="Q23" s="9">
        <v>1.3</v>
      </c>
      <c r="R23" s="9">
        <v>1.28</v>
      </c>
    </row>
    <row r="24" spans="1:18" ht="15" hidden="1" customHeight="1" x14ac:dyDescent="0.3">
      <c r="A24" s="9"/>
      <c r="B24" s="71"/>
      <c r="C24" s="35">
        <v>-0.54336094842186045</v>
      </c>
      <c r="D24" s="35">
        <v>-0.5388461289505182</v>
      </c>
      <c r="E24" s="35">
        <v>-0.5343313094791764</v>
      </c>
      <c r="F24" s="35">
        <v>-0.52981649000783415</v>
      </c>
      <c r="G24" s="35">
        <v>-0.5253016705364919</v>
      </c>
      <c r="H24" s="35">
        <v>-0.52078685106514966</v>
      </c>
      <c r="I24" s="35">
        <v>-0.51627203159380741</v>
      </c>
      <c r="J24" s="35">
        <v>-0.5217572121224654</v>
      </c>
      <c r="K24" s="35">
        <v>-0.50959683849252579</v>
      </c>
      <c r="L24" s="35">
        <v>-0.49233942875685466</v>
      </c>
      <c r="M24" s="35">
        <v>-0.48508201902118353</v>
      </c>
      <c r="N24" s="35">
        <v>-0.46782460928551262</v>
      </c>
      <c r="O24" s="35">
        <v>-0.4605671995498416</v>
      </c>
      <c r="P24" s="35">
        <v>-0.45330978981417047</v>
      </c>
      <c r="Q24" s="35">
        <v>-0.43605238007849945</v>
      </c>
      <c r="R24" s="35">
        <v>-0.42879497034282832</v>
      </c>
    </row>
    <row r="25" spans="1:18" ht="15" hidden="1" customHeight="1" x14ac:dyDescent="0.3">
      <c r="B25" s="11" t="s">
        <v>31</v>
      </c>
      <c r="C25" s="34">
        <v>80.645161290322577</v>
      </c>
      <c r="D25" s="34">
        <v>96.774193548387103</v>
      </c>
      <c r="E25" s="34">
        <v>112.90322580645162</v>
      </c>
      <c r="F25" s="34">
        <v>129.03225806451613</v>
      </c>
      <c r="G25" s="34">
        <v>145.16129032258064</v>
      </c>
      <c r="H25" s="34">
        <v>161.29032258064515</v>
      </c>
      <c r="I25" s="34">
        <v>177.41935483870967</v>
      </c>
      <c r="J25" s="34">
        <v>193.54838709677421</v>
      </c>
      <c r="K25" s="34">
        <v>209.67741935483872</v>
      </c>
      <c r="L25" s="34">
        <v>225.80645161290323</v>
      </c>
      <c r="M25" s="34">
        <v>241.93548387096774</v>
      </c>
      <c r="N25" s="34">
        <v>258.06451612903226</v>
      </c>
      <c r="O25" s="34">
        <v>274.19354838709677</v>
      </c>
      <c r="P25" s="34">
        <v>290.32258064516128</v>
      </c>
      <c r="Q25" s="34">
        <v>306.45161290322579</v>
      </c>
      <c r="R25" s="34">
        <v>322.58064516129031</v>
      </c>
    </row>
    <row r="26" spans="1:18" hidden="1" x14ac:dyDescent="0.3">
      <c r="B26" s="11" t="s">
        <v>64</v>
      </c>
      <c r="C26" s="35">
        <v>0.95913978494623653</v>
      </c>
      <c r="D26" s="35">
        <v>0.93763440860215053</v>
      </c>
      <c r="E26" s="35">
        <v>0.91612903225806452</v>
      </c>
      <c r="F26" s="35">
        <v>0.89462365591397852</v>
      </c>
      <c r="G26" s="35">
        <v>0.87311827956989252</v>
      </c>
      <c r="H26" s="35">
        <v>0.85161290322580652</v>
      </c>
      <c r="I26" s="35">
        <v>0.83010752688172051</v>
      </c>
      <c r="J26" s="35">
        <v>0.8086021505376344</v>
      </c>
      <c r="K26" s="35">
        <v>0.79354838709677422</v>
      </c>
      <c r="L26" s="35">
        <v>0.78279569892473122</v>
      </c>
      <c r="M26" s="35">
        <v>0.77204301075268822</v>
      </c>
      <c r="N26" s="35">
        <v>0.76129032258064522</v>
      </c>
      <c r="O26" s="35">
        <v>0.75053763440860222</v>
      </c>
      <c r="P26" s="35">
        <v>0.73978494623655922</v>
      </c>
      <c r="Q26" s="35">
        <v>0.7290322580645161</v>
      </c>
      <c r="R26" s="35">
        <v>0.7182795698924731</v>
      </c>
    </row>
    <row r="27" spans="1:18" x14ac:dyDescent="0.3">
      <c r="A27" s="47" t="s">
        <v>65</v>
      </c>
      <c r="B27" s="9">
        <v>250</v>
      </c>
      <c r="C27" s="12">
        <v>46</v>
      </c>
      <c r="D27" s="12">
        <v>45</v>
      </c>
      <c r="E27" s="12">
        <v>44</v>
      </c>
      <c r="F27" s="12">
        <v>43</v>
      </c>
      <c r="G27" s="12">
        <v>42</v>
      </c>
      <c r="H27" s="12">
        <v>41</v>
      </c>
      <c r="I27" s="12">
        <v>40</v>
      </c>
      <c r="J27" s="12">
        <v>39</v>
      </c>
      <c r="K27" s="12">
        <v>38</v>
      </c>
      <c r="L27" s="12">
        <v>38</v>
      </c>
      <c r="M27" s="12">
        <v>37</v>
      </c>
      <c r="N27" s="12">
        <v>37</v>
      </c>
      <c r="O27" s="12">
        <v>36</v>
      </c>
      <c r="P27" s="12">
        <v>36</v>
      </c>
      <c r="Q27" s="12">
        <v>35</v>
      </c>
      <c r="R27" s="12">
        <v>35</v>
      </c>
    </row>
    <row r="28" spans="1:18" x14ac:dyDescent="0.3">
      <c r="A28" s="47">
        <v>5500</v>
      </c>
      <c r="B28" s="9">
        <v>300</v>
      </c>
      <c r="C28" s="12">
        <v>38</v>
      </c>
      <c r="D28" s="12">
        <v>38</v>
      </c>
      <c r="E28" s="12">
        <v>37</v>
      </c>
      <c r="F28" s="12">
        <v>36</v>
      </c>
      <c r="G28" s="12">
        <v>35</v>
      </c>
      <c r="H28" s="12">
        <v>34</v>
      </c>
      <c r="I28" s="12">
        <v>33</v>
      </c>
      <c r="J28" s="12">
        <v>32</v>
      </c>
      <c r="K28" s="12">
        <v>32</v>
      </c>
      <c r="L28" s="12">
        <v>31</v>
      </c>
      <c r="M28" s="12">
        <v>31</v>
      </c>
      <c r="N28" s="12">
        <v>31</v>
      </c>
      <c r="O28" s="12">
        <v>30</v>
      </c>
      <c r="P28" s="12">
        <v>30</v>
      </c>
      <c r="Q28" s="12">
        <v>29</v>
      </c>
      <c r="R28" s="12">
        <v>29</v>
      </c>
    </row>
    <row r="29" spans="1:18" x14ac:dyDescent="0.3">
      <c r="A29" s="47" t="s">
        <v>61</v>
      </c>
      <c r="B29" s="9">
        <v>350</v>
      </c>
      <c r="C29" s="12">
        <v>33</v>
      </c>
      <c r="D29" s="12">
        <v>32</v>
      </c>
      <c r="E29" s="12">
        <v>32</v>
      </c>
      <c r="F29" s="12">
        <v>31</v>
      </c>
      <c r="G29" s="12">
        <v>30</v>
      </c>
      <c r="H29" s="12">
        <v>29</v>
      </c>
      <c r="I29" s="12">
        <v>29</v>
      </c>
      <c r="J29" s="12">
        <v>28</v>
      </c>
      <c r="K29" s="12">
        <v>27</v>
      </c>
      <c r="L29" s="12">
        <v>27</v>
      </c>
      <c r="M29" s="12">
        <v>27</v>
      </c>
      <c r="N29" s="12">
        <v>26</v>
      </c>
      <c r="O29" s="12">
        <v>26</v>
      </c>
      <c r="P29" s="12">
        <v>26</v>
      </c>
      <c r="Q29" s="12">
        <v>25</v>
      </c>
      <c r="R29" s="12">
        <v>25</v>
      </c>
    </row>
    <row r="30" spans="1:18" x14ac:dyDescent="0.3">
      <c r="A30" s="47">
        <v>62</v>
      </c>
      <c r="B30" s="13">
        <v>400</v>
      </c>
      <c r="C30" s="14">
        <v>29</v>
      </c>
      <c r="D30" s="14">
        <v>28</v>
      </c>
      <c r="E30" s="14">
        <v>28</v>
      </c>
      <c r="F30" s="14">
        <v>27</v>
      </c>
      <c r="G30" s="14">
        <v>26</v>
      </c>
      <c r="H30" s="14">
        <v>26</v>
      </c>
      <c r="I30" s="14">
        <v>25</v>
      </c>
      <c r="J30" s="14">
        <v>24</v>
      </c>
      <c r="K30" s="14">
        <v>24</v>
      </c>
      <c r="L30" s="14">
        <v>24</v>
      </c>
      <c r="M30" s="14">
        <v>23</v>
      </c>
      <c r="N30" s="14">
        <v>23</v>
      </c>
      <c r="O30" s="14">
        <v>23</v>
      </c>
      <c r="P30" s="14">
        <v>22</v>
      </c>
      <c r="Q30" s="14">
        <v>22</v>
      </c>
      <c r="R30" s="14">
        <v>22</v>
      </c>
    </row>
    <row r="31" spans="1:18" x14ac:dyDescent="0.3">
      <c r="A31" s="40" t="s">
        <v>74</v>
      </c>
      <c r="B31" s="68" t="s">
        <v>76</v>
      </c>
      <c r="C31" s="67">
        <v>2.1221732696908178</v>
      </c>
      <c r="D31" s="67">
        <v>2.0852016099401065</v>
      </c>
      <c r="E31" s="67">
        <v>2.0482299501893952</v>
      </c>
      <c r="F31" s="67">
        <v>2.0112582904386844</v>
      </c>
      <c r="G31" s="67">
        <v>1.9742866306879732</v>
      </c>
      <c r="H31" s="67">
        <v>1.9373149709372621</v>
      </c>
      <c r="I31" s="67">
        <v>1.9003433111865511</v>
      </c>
      <c r="J31" s="67">
        <v>1.86337165143584</v>
      </c>
      <c r="K31" s="67">
        <v>1.826399991685129</v>
      </c>
      <c r="L31" s="67">
        <v>1.7894283319344177</v>
      </c>
      <c r="M31" s="67">
        <v>1.7524566721837065</v>
      </c>
      <c r="N31" s="67">
        <v>1.7228793443831378</v>
      </c>
      <c r="O31" s="67">
        <v>1.7043935145077824</v>
      </c>
      <c r="P31" s="67">
        <v>1.6859076846324266</v>
      </c>
      <c r="Q31" s="67">
        <v>1.6674218547570712</v>
      </c>
      <c r="R31" s="67">
        <v>1.6489360248817155</v>
      </c>
    </row>
    <row r="32" spans="1:18" ht="15" customHeight="1" x14ac:dyDescent="0.3">
      <c r="B32" s="68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1:18" ht="15" customHeight="1" x14ac:dyDescent="0.3">
      <c r="A33" s="9" t="s">
        <v>60</v>
      </c>
      <c r="B33" s="42" t="s">
        <v>78</v>
      </c>
      <c r="C33" s="41">
        <f>0.0000267*$A$34^1.25</f>
        <v>2.3080689027827024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18" ht="15" customHeight="1" x14ac:dyDescent="0.3">
      <c r="A34" s="9">
        <v>8900</v>
      </c>
      <c r="B34" s="71" t="s">
        <v>55</v>
      </c>
      <c r="C34" s="9">
        <v>2.68</v>
      </c>
      <c r="D34" s="9">
        <v>2.64</v>
      </c>
      <c r="E34" s="9">
        <v>2.59</v>
      </c>
      <c r="F34" s="9">
        <v>2.5499999999999998</v>
      </c>
      <c r="G34" s="9">
        <v>2.5099999999999998</v>
      </c>
      <c r="H34" s="9">
        <v>2.48</v>
      </c>
      <c r="I34" s="9">
        <v>2.44</v>
      </c>
      <c r="J34" s="9">
        <v>2.4</v>
      </c>
      <c r="K34" s="9">
        <v>2.36</v>
      </c>
      <c r="L34" s="9">
        <v>2.33</v>
      </c>
      <c r="M34" s="9">
        <v>2.29</v>
      </c>
      <c r="N34" s="9">
        <v>2.2599999999999998</v>
      </c>
      <c r="O34" s="9">
        <v>2.2200000000000002</v>
      </c>
      <c r="P34" s="9">
        <v>2.19</v>
      </c>
      <c r="Q34" s="9">
        <v>2.16</v>
      </c>
      <c r="R34" s="9">
        <v>2.13</v>
      </c>
    </row>
    <row r="35" spans="1:18" ht="15" customHeight="1" x14ac:dyDescent="0.3">
      <c r="A35" s="9"/>
      <c r="B35" s="71"/>
      <c r="C35" s="35">
        <v>-0.55782673030918239</v>
      </c>
      <c r="D35" s="35">
        <v>-0.55479839005989362</v>
      </c>
      <c r="E35" s="35">
        <v>-0.54177004981060461</v>
      </c>
      <c r="F35" s="35">
        <v>-0.5387417095613154</v>
      </c>
      <c r="G35" s="35">
        <v>-0.53571336931202662</v>
      </c>
      <c r="H35" s="35">
        <v>-0.54268502906273786</v>
      </c>
      <c r="I35" s="35">
        <v>-0.53965668881344886</v>
      </c>
      <c r="J35" s="35">
        <v>-0.53662834856415986</v>
      </c>
      <c r="K35" s="35">
        <v>-0.53360000831487087</v>
      </c>
      <c r="L35" s="35">
        <v>-0.54057166806558232</v>
      </c>
      <c r="M35" s="35">
        <v>-0.53754332781629355</v>
      </c>
      <c r="N35" s="35">
        <v>-0.53712065561686195</v>
      </c>
      <c r="O35" s="35">
        <v>-0.51560648549221777</v>
      </c>
      <c r="P35" s="35">
        <v>-0.50409231536757337</v>
      </c>
      <c r="Q35" s="35">
        <v>-0.49257814524292898</v>
      </c>
      <c r="R35" s="35">
        <v>-0.48106397511828436</v>
      </c>
    </row>
    <row r="36" spans="1:18" ht="15" customHeight="1" x14ac:dyDescent="0.3">
      <c r="B36" s="11" t="s">
        <v>31</v>
      </c>
      <c r="C36" s="34">
        <v>64.102564102564102</v>
      </c>
      <c r="D36" s="34">
        <v>76.92307692307692</v>
      </c>
      <c r="E36" s="34">
        <v>89.743589743589737</v>
      </c>
      <c r="F36" s="34">
        <v>102.56410256410257</v>
      </c>
      <c r="G36" s="34">
        <v>115.38461538461539</v>
      </c>
      <c r="H36" s="34">
        <v>128.2051282051282</v>
      </c>
      <c r="I36" s="34">
        <v>141.02564102564102</v>
      </c>
      <c r="J36" s="34">
        <v>153.84615384615384</v>
      </c>
      <c r="K36" s="34">
        <v>166.66666666666666</v>
      </c>
      <c r="L36" s="34">
        <v>179.48717948717947</v>
      </c>
      <c r="M36" s="34">
        <v>192.30769230769232</v>
      </c>
      <c r="N36" s="34">
        <v>205.12820512820514</v>
      </c>
      <c r="O36" s="34">
        <v>217.94871794871796</v>
      </c>
      <c r="P36" s="34">
        <v>230.76923076923077</v>
      </c>
      <c r="Q36" s="34">
        <v>243.58974358974359</v>
      </c>
      <c r="R36" s="34">
        <v>256.41025641025641</v>
      </c>
    </row>
    <row r="37" spans="1:18" x14ac:dyDescent="0.3">
      <c r="B37" s="11" t="s">
        <v>64</v>
      </c>
      <c r="C37" s="35">
        <v>0.98119658119658115</v>
      </c>
      <c r="D37" s="35">
        <v>0.96410256410256412</v>
      </c>
      <c r="E37" s="35">
        <v>0.94700854700854697</v>
      </c>
      <c r="F37" s="35">
        <v>0.92991452991452994</v>
      </c>
      <c r="G37" s="35">
        <v>0.9128205128205128</v>
      </c>
      <c r="H37" s="35">
        <v>0.89572649572649576</v>
      </c>
      <c r="I37" s="35">
        <v>0.87863247863247862</v>
      </c>
      <c r="J37" s="35">
        <v>0.86153846153846159</v>
      </c>
      <c r="K37" s="35">
        <v>0.84444444444444455</v>
      </c>
      <c r="L37" s="35">
        <v>0.82735042735042741</v>
      </c>
      <c r="M37" s="35">
        <v>0.81025641025641026</v>
      </c>
      <c r="N37" s="35">
        <v>0.79658119658119664</v>
      </c>
      <c r="O37" s="35">
        <v>0.78803418803418812</v>
      </c>
      <c r="P37" s="35">
        <v>0.77948717948717949</v>
      </c>
      <c r="Q37" s="35">
        <v>0.77094017094017098</v>
      </c>
      <c r="R37" s="35">
        <v>0.76239316239316246</v>
      </c>
    </row>
    <row r="38" spans="1:18" x14ac:dyDescent="0.3">
      <c r="A38" s="47" t="s">
        <v>65</v>
      </c>
      <c r="B38" s="9">
        <v>250</v>
      </c>
      <c r="C38" s="12">
        <v>85</v>
      </c>
      <c r="D38" s="12">
        <v>84</v>
      </c>
      <c r="E38" s="12">
        <v>82</v>
      </c>
      <c r="F38" s="12">
        <v>81</v>
      </c>
      <c r="G38" s="12">
        <v>79</v>
      </c>
      <c r="H38" s="12">
        <v>78</v>
      </c>
      <c r="I38" s="12">
        <v>77</v>
      </c>
      <c r="J38" s="12">
        <v>75</v>
      </c>
      <c r="K38" s="12">
        <v>74</v>
      </c>
      <c r="L38" s="12">
        <v>72</v>
      </c>
      <c r="M38" s="12">
        <v>71</v>
      </c>
      <c r="N38" s="12">
        <v>69</v>
      </c>
      <c r="O38" s="12">
        <v>69</v>
      </c>
      <c r="P38" s="12">
        <v>68</v>
      </c>
      <c r="Q38" s="12">
        <v>67</v>
      </c>
      <c r="R38" s="12">
        <v>66</v>
      </c>
    </row>
    <row r="39" spans="1:18" x14ac:dyDescent="0.3">
      <c r="A39" s="47">
        <v>8900</v>
      </c>
      <c r="B39" s="9">
        <v>300</v>
      </c>
      <c r="C39" s="12">
        <v>71</v>
      </c>
      <c r="D39" s="12">
        <v>70</v>
      </c>
      <c r="E39" s="12">
        <v>69</v>
      </c>
      <c r="F39" s="12">
        <v>68</v>
      </c>
      <c r="G39" s="12">
        <v>66</v>
      </c>
      <c r="H39" s="12">
        <v>65</v>
      </c>
      <c r="I39" s="12">
        <v>64</v>
      </c>
      <c r="J39" s="12">
        <v>63</v>
      </c>
      <c r="K39" s="12">
        <v>61</v>
      </c>
      <c r="L39" s="12">
        <v>60</v>
      </c>
      <c r="M39" s="12">
        <v>59</v>
      </c>
      <c r="N39" s="12">
        <v>58</v>
      </c>
      <c r="O39" s="12">
        <v>57</v>
      </c>
      <c r="P39" s="12">
        <v>57</v>
      </c>
      <c r="Q39" s="12">
        <v>56</v>
      </c>
      <c r="R39" s="12">
        <v>55</v>
      </c>
    </row>
    <row r="40" spans="1:18" x14ac:dyDescent="0.3">
      <c r="A40" s="47" t="s">
        <v>61</v>
      </c>
      <c r="B40" s="9">
        <v>350</v>
      </c>
      <c r="C40" s="12">
        <v>61</v>
      </c>
      <c r="D40" s="12">
        <v>60</v>
      </c>
      <c r="E40" s="12">
        <v>59</v>
      </c>
      <c r="F40" s="12">
        <v>58</v>
      </c>
      <c r="G40" s="12">
        <v>57</v>
      </c>
      <c r="H40" s="12">
        <v>56</v>
      </c>
      <c r="I40" s="12">
        <v>55</v>
      </c>
      <c r="J40" s="12">
        <v>54</v>
      </c>
      <c r="K40" s="12">
        <v>53</v>
      </c>
      <c r="L40" s="12">
        <v>52</v>
      </c>
      <c r="M40" s="12">
        <v>51</v>
      </c>
      <c r="N40" s="12">
        <v>50</v>
      </c>
      <c r="O40" s="12">
        <v>49</v>
      </c>
      <c r="P40" s="12">
        <v>49</v>
      </c>
      <c r="Q40" s="12">
        <v>48</v>
      </c>
      <c r="R40" s="12">
        <v>48</v>
      </c>
    </row>
    <row r="41" spans="1:18" x14ac:dyDescent="0.3">
      <c r="A41" s="47">
        <v>78</v>
      </c>
      <c r="B41" s="13">
        <v>400</v>
      </c>
      <c r="C41" s="14">
        <v>54</v>
      </c>
      <c r="D41" s="14">
        <v>53</v>
      </c>
      <c r="E41" s="14">
        <v>52</v>
      </c>
      <c r="F41" s="14">
        <v>51</v>
      </c>
      <c r="G41" s="14">
        <v>50</v>
      </c>
      <c r="H41" s="14">
        <v>49</v>
      </c>
      <c r="I41" s="14">
        <v>48</v>
      </c>
      <c r="J41" s="14">
        <v>47</v>
      </c>
      <c r="K41" s="14">
        <v>46</v>
      </c>
      <c r="L41" s="14">
        <v>45</v>
      </c>
      <c r="M41" s="14">
        <v>44</v>
      </c>
      <c r="N41" s="14">
        <v>44</v>
      </c>
      <c r="O41" s="14">
        <v>43</v>
      </c>
      <c r="P41" s="14">
        <v>43</v>
      </c>
      <c r="Q41" s="14">
        <v>42</v>
      </c>
      <c r="R41" s="14">
        <v>42</v>
      </c>
    </row>
    <row r="42" spans="1:18" x14ac:dyDescent="0.3">
      <c r="A42" s="40" t="s">
        <v>75</v>
      </c>
      <c r="B42" s="68" t="s">
        <v>76</v>
      </c>
      <c r="C42" s="67">
        <v>4.57278806430645</v>
      </c>
      <c r="D42" s="67">
        <v>4.5292377017892456</v>
      </c>
      <c r="E42" s="67">
        <v>4.4711705517663063</v>
      </c>
      <c r="F42" s="67">
        <v>4.4131034017433679</v>
      </c>
      <c r="G42" s="67">
        <v>4.3550362517204286</v>
      </c>
      <c r="H42" s="67">
        <v>4.2969691016974894</v>
      </c>
      <c r="I42" s="67">
        <v>4.238901951674551</v>
      </c>
      <c r="J42" s="67">
        <v>4.1808348016516117</v>
      </c>
      <c r="K42" s="67">
        <v>4.1227676516286724</v>
      </c>
      <c r="L42" s="67">
        <v>4.0647005016057332</v>
      </c>
      <c r="M42" s="67">
        <v>4.0066333515827939</v>
      </c>
      <c r="N42" s="67">
        <v>3.9485662015598555</v>
      </c>
      <c r="O42" s="67">
        <v>3.8904990515369167</v>
      </c>
      <c r="P42" s="67">
        <v>3.8324319015139774</v>
      </c>
      <c r="Q42" s="67">
        <v>3.7743647514910381</v>
      </c>
      <c r="R42" s="67">
        <v>3.7162976014680988</v>
      </c>
    </row>
    <row r="43" spans="1:18" ht="15" customHeight="1" x14ac:dyDescent="0.3">
      <c r="B43" s="68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1:18" ht="15" customHeight="1" x14ac:dyDescent="0.3">
      <c r="B44" s="71" t="s">
        <v>55</v>
      </c>
      <c r="C44" s="9">
        <v>4.71</v>
      </c>
      <c r="D44" s="9">
        <v>4.63</v>
      </c>
      <c r="E44" s="9">
        <v>4.57</v>
      </c>
      <c r="F44" s="9">
        <v>4.51</v>
      </c>
      <c r="G44" s="9">
        <v>4.46</v>
      </c>
      <c r="H44" s="9">
        <v>4.4000000000000004</v>
      </c>
      <c r="I44" s="9">
        <v>4.3499999999999996</v>
      </c>
      <c r="J44" s="9">
        <v>4.29</v>
      </c>
      <c r="K44" s="9">
        <v>4.24</v>
      </c>
      <c r="L44" s="9">
        <v>4.18</v>
      </c>
      <c r="M44" s="9">
        <v>4.13</v>
      </c>
      <c r="N44" s="9">
        <v>4.08</v>
      </c>
      <c r="O44" s="9">
        <v>4.03</v>
      </c>
      <c r="P44" s="9">
        <v>3.98</v>
      </c>
      <c r="Q44" s="9">
        <v>3.93</v>
      </c>
      <c r="R44" s="9">
        <v>3.89</v>
      </c>
    </row>
    <row r="45" spans="1:18" ht="15" customHeight="1" x14ac:dyDescent="0.3">
      <c r="A45" s="9"/>
      <c r="B45" s="71"/>
      <c r="C45" s="35">
        <v>-0.13721193569354995</v>
      </c>
      <c r="D45" s="35">
        <v>-0.10076229821075433</v>
      </c>
      <c r="E45" s="35">
        <v>-9.8829448233693995E-2</v>
      </c>
      <c r="F45" s="35">
        <v>-9.6896598256631883E-2</v>
      </c>
      <c r="G45" s="35">
        <v>-0.10496374827957133</v>
      </c>
      <c r="H45" s="35">
        <v>-0.103030898302511</v>
      </c>
      <c r="I45" s="35">
        <v>-0.11109804832544867</v>
      </c>
      <c r="J45" s="35">
        <v>-0.10916519834838834</v>
      </c>
      <c r="K45" s="35">
        <v>-0.11723234837132779</v>
      </c>
      <c r="L45" s="35">
        <v>-0.11529949839426656</v>
      </c>
      <c r="M45" s="35">
        <v>-0.12336664841720602</v>
      </c>
      <c r="N45" s="35">
        <v>-0.13143379844014458</v>
      </c>
      <c r="O45" s="35">
        <v>-0.13950094846308358</v>
      </c>
      <c r="P45" s="35">
        <v>-0.14756809848602259</v>
      </c>
      <c r="Q45" s="35">
        <v>-0.15563524850896204</v>
      </c>
      <c r="R45" s="35">
        <v>-0.17370239853190128</v>
      </c>
    </row>
    <row r="46" spans="1:18" ht="15" customHeight="1" x14ac:dyDescent="0.3">
      <c r="B46" s="11" t="s">
        <v>31</v>
      </c>
      <c r="C46" s="34">
        <v>47.61904761904762</v>
      </c>
      <c r="D46" s="34">
        <v>57.142857142857146</v>
      </c>
      <c r="E46" s="34">
        <v>66.666666666666671</v>
      </c>
      <c r="F46" s="34">
        <v>76.19047619047619</v>
      </c>
      <c r="G46" s="34">
        <v>85.714285714285708</v>
      </c>
      <c r="H46" s="34">
        <v>95.238095238095241</v>
      </c>
      <c r="I46" s="34">
        <v>104.76190476190476</v>
      </c>
      <c r="J46" s="34">
        <v>114.28571428571429</v>
      </c>
      <c r="K46" s="34">
        <v>123.80952380952381</v>
      </c>
      <c r="L46" s="34">
        <v>133.33333333333334</v>
      </c>
      <c r="M46" s="34">
        <v>142.85714285714286</v>
      </c>
      <c r="N46" s="34">
        <v>152.38095238095238</v>
      </c>
      <c r="O46" s="34">
        <v>161.9047619047619</v>
      </c>
      <c r="P46" s="34">
        <v>171.42857142857142</v>
      </c>
      <c r="Q46" s="34">
        <v>180.95238095238096</v>
      </c>
      <c r="R46" s="34">
        <v>190.47619047619048</v>
      </c>
    </row>
    <row r="47" spans="1:18" x14ac:dyDescent="0.3">
      <c r="B47" s="11" t="s">
        <v>64</v>
      </c>
      <c r="C47" s="35">
        <v>1</v>
      </c>
      <c r="D47" s="35">
        <v>0.99047619047619051</v>
      </c>
      <c r="E47" s="35">
        <v>0.97777777777777775</v>
      </c>
      <c r="F47" s="35">
        <v>0.96507936507936509</v>
      </c>
      <c r="G47" s="35">
        <v>0.95238095238095244</v>
      </c>
      <c r="H47" s="35">
        <v>0.93968253968253967</v>
      </c>
      <c r="I47" s="35">
        <v>0.92698412698412702</v>
      </c>
      <c r="J47" s="35">
        <v>0.91428571428571426</v>
      </c>
      <c r="K47" s="35">
        <v>0.9015873015873016</v>
      </c>
      <c r="L47" s="35">
        <v>0.88888888888888884</v>
      </c>
      <c r="M47" s="35">
        <v>0.87619047619047619</v>
      </c>
      <c r="N47" s="35">
        <v>0.86349206349206353</v>
      </c>
      <c r="O47" s="35">
        <v>0.85079365079365088</v>
      </c>
      <c r="P47" s="35">
        <v>0.83809523809523812</v>
      </c>
      <c r="Q47" s="35">
        <v>0.82539682539682535</v>
      </c>
      <c r="R47" s="35">
        <v>0.8126984126984127</v>
      </c>
    </row>
    <row r="48" spans="1:18" x14ac:dyDescent="0.3">
      <c r="A48" s="47" t="s">
        <v>65</v>
      </c>
      <c r="B48" s="9">
        <v>250</v>
      </c>
      <c r="C48" s="12">
        <v>183</v>
      </c>
      <c r="D48" s="12">
        <v>182</v>
      </c>
      <c r="E48" s="12">
        <v>179</v>
      </c>
      <c r="F48" s="12">
        <v>177</v>
      </c>
      <c r="G48" s="12">
        <v>175</v>
      </c>
      <c r="H48" s="12">
        <v>172</v>
      </c>
      <c r="I48" s="12">
        <v>170</v>
      </c>
      <c r="J48" s="12">
        <v>168</v>
      </c>
      <c r="K48" s="12">
        <v>165</v>
      </c>
      <c r="L48" s="12">
        <v>163</v>
      </c>
      <c r="M48" s="12">
        <v>161</v>
      </c>
      <c r="N48" s="12">
        <v>158</v>
      </c>
      <c r="O48" s="12">
        <v>156</v>
      </c>
      <c r="P48" s="12">
        <v>154</v>
      </c>
      <c r="Q48" s="12">
        <v>151</v>
      </c>
      <c r="R48" s="12">
        <v>149</v>
      </c>
    </row>
    <row r="49" spans="1:18" x14ac:dyDescent="0.3">
      <c r="A49" s="47">
        <v>16200</v>
      </c>
      <c r="B49" s="9">
        <v>300</v>
      </c>
      <c r="C49" s="12">
        <v>153</v>
      </c>
      <c r="D49" s="12">
        <v>151</v>
      </c>
      <c r="E49" s="12">
        <v>150</v>
      </c>
      <c r="F49" s="12">
        <v>148</v>
      </c>
      <c r="G49" s="12">
        <v>146</v>
      </c>
      <c r="H49" s="12">
        <v>144</v>
      </c>
      <c r="I49" s="12">
        <v>142</v>
      </c>
      <c r="J49" s="12">
        <v>140</v>
      </c>
      <c r="K49" s="12">
        <v>138</v>
      </c>
      <c r="L49" s="12">
        <v>136</v>
      </c>
      <c r="M49" s="12">
        <v>134</v>
      </c>
      <c r="N49" s="12">
        <v>132</v>
      </c>
      <c r="O49" s="12">
        <v>130</v>
      </c>
      <c r="P49" s="12">
        <v>128</v>
      </c>
      <c r="Q49" s="12">
        <v>126</v>
      </c>
      <c r="R49" s="12">
        <v>124</v>
      </c>
    </row>
    <row r="50" spans="1:18" x14ac:dyDescent="0.3">
      <c r="A50" s="47" t="s">
        <v>61</v>
      </c>
      <c r="B50" s="9">
        <v>350</v>
      </c>
      <c r="C50" s="12">
        <v>131</v>
      </c>
      <c r="D50" s="12">
        <v>130</v>
      </c>
      <c r="E50" s="12">
        <v>128</v>
      </c>
      <c r="F50" s="12">
        <v>127</v>
      </c>
      <c r="G50" s="12">
        <v>125</v>
      </c>
      <c r="H50" s="12">
        <v>123</v>
      </c>
      <c r="I50" s="12">
        <v>122</v>
      </c>
      <c r="J50" s="12">
        <v>120</v>
      </c>
      <c r="K50" s="12">
        <v>118</v>
      </c>
      <c r="L50" s="12">
        <v>117</v>
      </c>
      <c r="M50" s="12">
        <v>115</v>
      </c>
      <c r="N50" s="12">
        <v>113</v>
      </c>
      <c r="O50" s="12">
        <v>112</v>
      </c>
      <c r="P50" s="12">
        <v>110</v>
      </c>
      <c r="Q50" s="12">
        <v>108</v>
      </c>
      <c r="R50" s="12">
        <v>107</v>
      </c>
    </row>
    <row r="51" spans="1:18" x14ac:dyDescent="0.3">
      <c r="A51" s="48">
        <v>105</v>
      </c>
      <c r="B51" s="13">
        <v>400</v>
      </c>
      <c r="C51" s="14">
        <v>115</v>
      </c>
      <c r="D51" s="14">
        <v>114</v>
      </c>
      <c r="E51" s="14">
        <v>112</v>
      </c>
      <c r="F51" s="14">
        <v>111</v>
      </c>
      <c r="G51" s="14">
        <v>109</v>
      </c>
      <c r="H51" s="14">
        <v>108</v>
      </c>
      <c r="I51" s="14">
        <v>106</v>
      </c>
      <c r="J51" s="14">
        <v>105</v>
      </c>
      <c r="K51" s="14">
        <v>104</v>
      </c>
      <c r="L51" s="14">
        <v>102</v>
      </c>
      <c r="M51" s="14">
        <v>101</v>
      </c>
      <c r="N51" s="14">
        <v>99</v>
      </c>
      <c r="O51" s="14">
        <v>98</v>
      </c>
      <c r="P51" s="14">
        <v>96</v>
      </c>
      <c r="Q51" s="14">
        <v>95</v>
      </c>
      <c r="R51" s="14">
        <v>93</v>
      </c>
    </row>
    <row r="53" spans="1:18" ht="18" x14ac:dyDescent="0.35">
      <c r="A53" s="38" t="s">
        <v>70</v>
      </c>
    </row>
    <row r="55" spans="1:18" x14ac:dyDescent="0.3">
      <c r="A55" s="44" t="s">
        <v>71</v>
      </c>
      <c r="B55" s="6"/>
      <c r="C55" s="7"/>
      <c r="D55" s="45"/>
    </row>
    <row r="56" spans="1:18" x14ac:dyDescent="0.3">
      <c r="A56" s="9" t="s">
        <v>66</v>
      </c>
      <c r="B56" s="9" t="s">
        <v>67</v>
      </c>
      <c r="C56" s="9" t="s">
        <v>12</v>
      </c>
      <c r="D56" s="9" t="s">
        <v>68</v>
      </c>
    </row>
    <row r="57" spans="1:18" x14ac:dyDescent="0.3">
      <c r="A57" s="13" t="s">
        <v>3</v>
      </c>
      <c r="B57" s="13" t="s">
        <v>3</v>
      </c>
      <c r="C57" s="13" t="s">
        <v>69</v>
      </c>
      <c r="D57" s="13" t="s">
        <v>63</v>
      </c>
    </row>
    <row r="58" spans="1:18" x14ac:dyDescent="0.3">
      <c r="A58" s="10" t="s">
        <v>4</v>
      </c>
      <c r="B58" s="10" t="s">
        <v>4</v>
      </c>
      <c r="C58" s="9"/>
      <c r="D58" s="11"/>
    </row>
    <row r="59" spans="1:18" x14ac:dyDescent="0.3">
      <c r="A59" s="9">
        <v>75</v>
      </c>
      <c r="B59" s="12">
        <v>74.849999999999994</v>
      </c>
      <c r="C59" s="12">
        <v>4400.21088189288</v>
      </c>
      <c r="D59" s="34">
        <v>4.9391405657680965</v>
      </c>
    </row>
    <row r="60" spans="1:18" x14ac:dyDescent="0.3">
      <c r="A60" s="9">
        <v>87</v>
      </c>
      <c r="B60" s="12">
        <v>86.67</v>
      </c>
      <c r="C60" s="12">
        <v>5899.6666660729989</v>
      </c>
      <c r="D60" s="34">
        <v>7.3022500080029582</v>
      </c>
    </row>
    <row r="61" spans="1:18" x14ac:dyDescent="0.3">
      <c r="A61" s="9">
        <v>100</v>
      </c>
      <c r="B61" s="12">
        <v>99.655000000000001</v>
      </c>
      <c r="C61" s="12">
        <v>7799.8826427164577</v>
      </c>
      <c r="D61" s="34">
        <v>10.595891185056617</v>
      </c>
    </row>
    <row r="62" spans="1:18" x14ac:dyDescent="0.3">
      <c r="A62" s="9">
        <v>111</v>
      </c>
      <c r="B62" s="12">
        <v>111.13</v>
      </c>
      <c r="C62" s="12">
        <v>9699.570635444572</v>
      </c>
      <c r="D62" s="34">
        <v>14.169572422537449</v>
      </c>
    </row>
    <row r="63" spans="1:18" x14ac:dyDescent="0.3">
      <c r="A63" s="13">
        <v>120</v>
      </c>
      <c r="B63" s="14">
        <v>119.95</v>
      </c>
      <c r="C63" s="14">
        <v>11300.310738457894</v>
      </c>
      <c r="D63" s="46">
        <v>17.370297094228857</v>
      </c>
    </row>
    <row r="65" spans="1:21" x14ac:dyDescent="0.3">
      <c r="A65" s="17" t="s">
        <v>28</v>
      </c>
      <c r="C65" s="3"/>
      <c r="D65" s="3"/>
      <c r="E65" s="3"/>
      <c r="F65" s="3"/>
      <c r="G65" s="3"/>
      <c r="H65" s="3"/>
      <c r="I65" s="3"/>
      <c r="J65" s="3"/>
    </row>
    <row r="66" spans="1:21" x14ac:dyDescent="0.3">
      <c r="A66" s="18" t="s">
        <v>29</v>
      </c>
      <c r="C66" s="3"/>
      <c r="D66" s="3"/>
      <c r="E66" s="3"/>
      <c r="F66" s="3"/>
      <c r="G66" s="3"/>
      <c r="H66" s="3"/>
      <c r="I66" s="3"/>
      <c r="J66" s="3"/>
    </row>
    <row r="67" spans="1:21" x14ac:dyDescent="0.3">
      <c r="A67" t="s">
        <v>31</v>
      </c>
      <c r="B67" s="3">
        <v>50</v>
      </c>
      <c r="C67" s="3">
        <f>B67+25</f>
        <v>75</v>
      </c>
      <c r="D67" s="3">
        <f t="shared" ref="D67:T67" si="0">C67+25</f>
        <v>100</v>
      </c>
      <c r="E67" s="3">
        <f t="shared" si="0"/>
        <v>125</v>
      </c>
      <c r="F67" s="3">
        <f t="shared" si="0"/>
        <v>150</v>
      </c>
      <c r="G67" s="3">
        <f t="shared" si="0"/>
        <v>175</v>
      </c>
      <c r="H67" s="3">
        <f t="shared" si="0"/>
        <v>200</v>
      </c>
      <c r="I67" s="3">
        <f t="shared" si="0"/>
        <v>225</v>
      </c>
      <c r="J67" s="3">
        <f t="shared" si="0"/>
        <v>250</v>
      </c>
      <c r="K67" s="3">
        <f t="shared" si="0"/>
        <v>275</v>
      </c>
      <c r="L67" s="3">
        <f t="shared" si="0"/>
        <v>300</v>
      </c>
      <c r="M67" s="3">
        <f t="shared" si="0"/>
        <v>325</v>
      </c>
      <c r="N67" s="3">
        <f t="shared" si="0"/>
        <v>350</v>
      </c>
      <c r="O67" s="3">
        <f t="shared" si="0"/>
        <v>375</v>
      </c>
      <c r="P67" s="3">
        <f t="shared" si="0"/>
        <v>400</v>
      </c>
      <c r="Q67" s="3">
        <f t="shared" si="0"/>
        <v>425</v>
      </c>
      <c r="R67" s="3">
        <f t="shared" si="0"/>
        <v>450</v>
      </c>
      <c r="S67" s="3">
        <f t="shared" si="0"/>
        <v>475</v>
      </c>
      <c r="T67" s="3">
        <f t="shared" si="0"/>
        <v>500</v>
      </c>
    </row>
    <row r="68" spans="1:21" ht="15.6" x14ac:dyDescent="0.35">
      <c r="A68" t="s">
        <v>30</v>
      </c>
      <c r="B68" s="19">
        <v>1</v>
      </c>
      <c r="C68" s="19">
        <v>0.97</v>
      </c>
      <c r="D68" s="19">
        <v>0.93</v>
      </c>
      <c r="E68" s="19">
        <v>0.9</v>
      </c>
      <c r="F68" s="21">
        <v>0.86</v>
      </c>
      <c r="G68" s="19">
        <v>0.83</v>
      </c>
      <c r="H68" s="19">
        <v>0.8</v>
      </c>
      <c r="I68" s="19">
        <v>0.78</v>
      </c>
      <c r="J68" s="19">
        <v>0.77</v>
      </c>
      <c r="K68" s="19">
        <v>0.75</v>
      </c>
      <c r="L68" s="19">
        <v>0.73</v>
      </c>
      <c r="M68" s="19">
        <v>0.72</v>
      </c>
      <c r="N68" s="19">
        <v>0.7</v>
      </c>
      <c r="O68" s="19">
        <v>0.68</v>
      </c>
      <c r="P68" s="19">
        <v>0.67</v>
      </c>
      <c r="Q68" s="19">
        <v>0.65</v>
      </c>
      <c r="R68" s="19">
        <v>0.63</v>
      </c>
      <c r="S68" s="19">
        <v>0.62</v>
      </c>
      <c r="T68" s="19">
        <v>0.6</v>
      </c>
      <c r="U68" t="s">
        <v>47</v>
      </c>
    </row>
    <row r="69" spans="1:21" ht="15.6" x14ac:dyDescent="0.35">
      <c r="A69" t="s">
        <v>45</v>
      </c>
      <c r="B69" s="51">
        <f>IF(B67&gt;=50,IF(B67&lt;=200,$C73*(B67-50)+1,$C75*(B67-200)+0.8),1)</f>
        <v>1</v>
      </c>
      <c r="C69" s="51">
        <f t="shared" ref="C69:T69" si="1">IF(C67&gt;=50,IF(C67&lt;=200,$C73*(C67-50)+1,$C75*(C67-200)+0.8),1)</f>
        <v>0.96666666666666667</v>
      </c>
      <c r="D69" s="51">
        <f t="shared" si="1"/>
        <v>0.93333333333333335</v>
      </c>
      <c r="E69" s="51">
        <f t="shared" si="1"/>
        <v>0.9</v>
      </c>
      <c r="F69" s="51">
        <f t="shared" si="1"/>
        <v>0.8666666666666667</v>
      </c>
      <c r="G69" s="51">
        <f t="shared" si="1"/>
        <v>0.83333333333333337</v>
      </c>
      <c r="H69" s="51">
        <f t="shared" si="1"/>
        <v>0.8</v>
      </c>
      <c r="I69" s="51">
        <f t="shared" si="1"/>
        <v>0.78333333333333333</v>
      </c>
      <c r="J69" s="51">
        <f t="shared" si="1"/>
        <v>0.76666666666666672</v>
      </c>
      <c r="K69" s="51">
        <f t="shared" si="1"/>
        <v>0.75</v>
      </c>
      <c r="L69" s="51">
        <f t="shared" si="1"/>
        <v>0.73333333333333339</v>
      </c>
      <c r="M69" s="51">
        <f t="shared" si="1"/>
        <v>0.71666666666666667</v>
      </c>
      <c r="N69" s="51">
        <f t="shared" si="1"/>
        <v>0.7</v>
      </c>
      <c r="O69" s="51">
        <f t="shared" si="1"/>
        <v>0.68333333333333335</v>
      </c>
      <c r="P69" s="51">
        <f t="shared" si="1"/>
        <v>0.66666666666666674</v>
      </c>
      <c r="Q69" s="51">
        <f t="shared" si="1"/>
        <v>0.65</v>
      </c>
      <c r="R69" s="51">
        <f t="shared" si="1"/>
        <v>0.6333333333333333</v>
      </c>
      <c r="S69" s="51">
        <f t="shared" si="1"/>
        <v>0.6166666666666667</v>
      </c>
      <c r="T69" s="51">
        <f t="shared" si="1"/>
        <v>0.6</v>
      </c>
      <c r="U69" t="s">
        <v>48</v>
      </c>
    </row>
    <row r="70" spans="1:21" x14ac:dyDescent="0.3"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21" x14ac:dyDescent="0.3">
      <c r="A71" s="17" t="s">
        <v>32</v>
      </c>
      <c r="F71" t="s">
        <v>33</v>
      </c>
    </row>
    <row r="72" spans="1:21" x14ac:dyDescent="0.3">
      <c r="A72" s="73" t="s">
        <v>79</v>
      </c>
    </row>
    <row r="73" spans="1:21" x14ac:dyDescent="0.3">
      <c r="A73" s="74"/>
      <c r="B73" s="2" t="s">
        <v>35</v>
      </c>
      <c r="C73">
        <f>(H68-B68)/(H67-B67)</f>
        <v>-1.3333333333333331E-3</v>
      </c>
      <c r="D73" s="20" t="s">
        <v>36</v>
      </c>
      <c r="E73" s="1">
        <v>1</v>
      </c>
    </row>
    <row r="74" spans="1:21" x14ac:dyDescent="0.3">
      <c r="A74" s="73" t="s">
        <v>80</v>
      </c>
    </row>
    <row r="75" spans="1:21" x14ac:dyDescent="0.3">
      <c r="A75" s="74"/>
      <c r="B75" s="2" t="s">
        <v>35</v>
      </c>
      <c r="C75">
        <f>(T68-H68)/(T67-H67)</f>
        <v>-6.6666666666666686E-4</v>
      </c>
      <c r="D75" s="20" t="s">
        <v>36</v>
      </c>
      <c r="E75" s="1">
        <v>0.8</v>
      </c>
    </row>
    <row r="77" spans="1:21" ht="18" x14ac:dyDescent="0.35">
      <c r="A77" s="38" t="s">
        <v>56</v>
      </c>
      <c r="B77" s="36"/>
      <c r="C77" s="36"/>
      <c r="D77" s="36"/>
      <c r="E77" s="36"/>
      <c r="F77" s="36"/>
      <c r="G77" s="36"/>
      <c r="H77" s="36"/>
      <c r="I77" s="36"/>
      <c r="J77" s="36"/>
      <c r="K77" s="36" t="s">
        <v>46</v>
      </c>
      <c r="L77" s="36"/>
      <c r="M77" s="36"/>
      <c r="N77" s="36"/>
      <c r="O77" s="36"/>
      <c r="P77" s="36"/>
      <c r="Q77" s="36"/>
      <c r="R77" s="36"/>
    </row>
    <row r="78" spans="1:21" x14ac:dyDescent="0.3">
      <c r="A78" s="31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pans="1:21" x14ac:dyDescent="0.3">
      <c r="A79" s="75" t="s">
        <v>40</v>
      </c>
      <c r="B79" s="77"/>
      <c r="C79" s="49" t="s">
        <v>41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0"/>
    </row>
    <row r="80" spans="1:21" x14ac:dyDescent="0.3">
      <c r="A80" s="76"/>
      <c r="B80" s="78"/>
      <c r="C80" s="43">
        <v>3</v>
      </c>
      <c r="D80" s="43">
        <f>C80+1</f>
        <v>4</v>
      </c>
      <c r="E80" s="43">
        <f t="shared" ref="E80:T80" si="2">D80+1</f>
        <v>5</v>
      </c>
      <c r="F80" s="43">
        <f t="shared" si="2"/>
        <v>6</v>
      </c>
      <c r="G80" s="43">
        <f t="shared" si="2"/>
        <v>7</v>
      </c>
      <c r="H80" s="43">
        <f t="shared" si="2"/>
        <v>8</v>
      </c>
      <c r="I80" s="43">
        <f t="shared" si="2"/>
        <v>9</v>
      </c>
      <c r="J80" s="43">
        <f t="shared" si="2"/>
        <v>10</v>
      </c>
      <c r="K80" s="43">
        <f t="shared" si="2"/>
        <v>11</v>
      </c>
      <c r="L80" s="43">
        <f t="shared" si="2"/>
        <v>12</v>
      </c>
      <c r="M80" s="43">
        <f t="shared" si="2"/>
        <v>13</v>
      </c>
      <c r="N80" s="43">
        <f t="shared" si="2"/>
        <v>14</v>
      </c>
      <c r="O80" s="43">
        <f t="shared" si="2"/>
        <v>15</v>
      </c>
      <c r="P80" s="43">
        <f t="shared" si="2"/>
        <v>16</v>
      </c>
      <c r="Q80" s="43">
        <f t="shared" si="2"/>
        <v>17</v>
      </c>
      <c r="R80" s="43">
        <f t="shared" si="2"/>
        <v>18</v>
      </c>
      <c r="S80" s="43">
        <f t="shared" si="2"/>
        <v>19</v>
      </c>
      <c r="T80" s="43">
        <f t="shared" si="2"/>
        <v>20</v>
      </c>
    </row>
    <row r="81" spans="1:20" x14ac:dyDescent="0.3">
      <c r="A81" s="37" t="s">
        <v>57</v>
      </c>
      <c r="B81" s="68" t="s">
        <v>42</v>
      </c>
      <c r="C81" s="67">
        <f t="shared" ref="C81:D81" si="3">0.9*2.78*10^-5*$A88^1.25*C86</f>
        <v>0.81477586523342871</v>
      </c>
      <c r="D81" s="67">
        <f t="shared" si="3"/>
        <v>0.79450780888433836</v>
      </c>
      <c r="E81" s="67">
        <f t="shared" ref="E81" si="4">0.9*2.78*10^-5*$A88^1.25*E86</f>
        <v>0.77423975253524813</v>
      </c>
      <c r="F81" s="67">
        <f t="shared" ref="F81:T81" si="5">0.9*2.78*10^-5*$A88^1.25*F86</f>
        <v>0.75397169618615789</v>
      </c>
      <c r="G81" s="67">
        <f t="shared" si="5"/>
        <v>0.73370363983706766</v>
      </c>
      <c r="H81" s="67">
        <f t="shared" si="5"/>
        <v>0.71343558348797731</v>
      </c>
      <c r="I81" s="67">
        <f t="shared" si="5"/>
        <v>0.69316752713888719</v>
      </c>
      <c r="J81" s="67">
        <f t="shared" si="5"/>
        <v>0.67289947078979684</v>
      </c>
      <c r="K81" s="67">
        <f t="shared" si="5"/>
        <v>0.65465822007561569</v>
      </c>
      <c r="L81" s="67">
        <f t="shared" si="5"/>
        <v>0.64452419190107046</v>
      </c>
      <c r="M81" s="67">
        <f t="shared" si="5"/>
        <v>0.63439016372652535</v>
      </c>
      <c r="N81" s="67">
        <f t="shared" si="5"/>
        <v>0.62425613555198023</v>
      </c>
      <c r="O81" s="67">
        <f t="shared" si="5"/>
        <v>0.61412210737743511</v>
      </c>
      <c r="P81" s="67">
        <f t="shared" si="5"/>
        <v>0.60398807920288988</v>
      </c>
      <c r="Q81" s="67">
        <f t="shared" si="5"/>
        <v>0.59385405102834476</v>
      </c>
      <c r="R81" s="67">
        <f t="shared" si="5"/>
        <v>0.58372002285379965</v>
      </c>
      <c r="S81" s="67">
        <f t="shared" si="5"/>
        <v>0.57358599467925453</v>
      </c>
      <c r="T81" s="67">
        <f t="shared" si="5"/>
        <v>0.56345196650470941</v>
      </c>
    </row>
    <row r="82" spans="1:20" x14ac:dyDescent="0.3">
      <c r="B82" s="68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1:20" ht="15" customHeight="1" x14ac:dyDescent="0.3">
      <c r="B83" s="71" t="s">
        <v>55</v>
      </c>
      <c r="C83" s="9">
        <v>1.07</v>
      </c>
      <c r="D83" s="9">
        <v>1.07</v>
      </c>
      <c r="E83" s="9">
        <v>1.07</v>
      </c>
      <c r="F83" s="9">
        <v>1.05</v>
      </c>
      <c r="G83" s="9">
        <v>1.02</v>
      </c>
      <c r="H83" s="9">
        <v>1</v>
      </c>
      <c r="I83" s="9">
        <v>0.98</v>
      </c>
      <c r="J83" s="9">
        <v>0.96</v>
      </c>
      <c r="K83" s="9">
        <v>0.94</v>
      </c>
      <c r="L83" s="9">
        <v>0.92</v>
      </c>
      <c r="M83" s="9">
        <v>0.9</v>
      </c>
      <c r="N83" s="9">
        <v>0.88</v>
      </c>
      <c r="O83" s="9">
        <v>0.86</v>
      </c>
      <c r="P83" s="9">
        <v>0.85</v>
      </c>
      <c r="Q83" s="9">
        <v>0.83</v>
      </c>
      <c r="R83" s="9">
        <v>0.81</v>
      </c>
      <c r="S83" s="9">
        <v>0.8</v>
      </c>
      <c r="T83" s="9">
        <v>0.78</v>
      </c>
    </row>
    <row r="84" spans="1:20" ht="15" customHeight="1" x14ac:dyDescent="0.3">
      <c r="A84" s="9"/>
      <c r="B84" s="71"/>
      <c r="C84" s="35">
        <f>C81-C83</f>
        <v>-0.25522413476657135</v>
      </c>
      <c r="D84" s="35">
        <f>D81-D83</f>
        <v>-0.2754921911156617</v>
      </c>
      <c r="E84" s="35">
        <f>E81-E83</f>
        <v>-0.29576024746475194</v>
      </c>
      <c r="F84" s="35">
        <f t="shared" ref="F84:T84" si="6">F81-F83</f>
        <v>-0.29602830381384215</v>
      </c>
      <c r="G84" s="35">
        <f t="shared" si="6"/>
        <v>-0.28629636016293236</v>
      </c>
      <c r="H84" s="35">
        <f t="shared" si="6"/>
        <v>-0.28656441651202269</v>
      </c>
      <c r="I84" s="35">
        <f t="shared" si="6"/>
        <v>-0.2868324728611128</v>
      </c>
      <c r="J84" s="35">
        <f t="shared" si="6"/>
        <v>-0.28710052921020313</v>
      </c>
      <c r="K84" s="35">
        <f t="shared" si="6"/>
        <v>-0.28534177992438425</v>
      </c>
      <c r="L84" s="35">
        <f t="shared" si="6"/>
        <v>-0.27547580809892958</v>
      </c>
      <c r="M84" s="35">
        <f t="shared" si="6"/>
        <v>-0.26560983627347468</v>
      </c>
      <c r="N84" s="35">
        <f t="shared" si="6"/>
        <v>-0.25574386444801978</v>
      </c>
      <c r="O84" s="35">
        <f t="shared" si="6"/>
        <v>-0.24587789262256488</v>
      </c>
      <c r="P84" s="35">
        <f t="shared" si="6"/>
        <v>-0.2460119207971101</v>
      </c>
      <c r="Q84" s="35">
        <f t="shared" si="6"/>
        <v>-0.2361459489716552</v>
      </c>
      <c r="R84" s="35">
        <f t="shared" si="6"/>
        <v>-0.22627997714620041</v>
      </c>
      <c r="S84" s="35">
        <f t="shared" si="6"/>
        <v>-0.22641400532074551</v>
      </c>
      <c r="T84" s="35">
        <f t="shared" si="6"/>
        <v>-0.21654803349529061</v>
      </c>
    </row>
    <row r="85" spans="1:20" ht="15" customHeight="1" x14ac:dyDescent="0.3">
      <c r="B85" s="11" t="s">
        <v>31</v>
      </c>
      <c r="C85" s="34">
        <f t="shared" ref="C85:T85" si="7">C$80*1000/$A90</f>
        <v>55.555555555555557</v>
      </c>
      <c r="D85" s="34">
        <f t="shared" si="7"/>
        <v>74.074074074074076</v>
      </c>
      <c r="E85" s="34">
        <f t="shared" si="7"/>
        <v>92.592592592592595</v>
      </c>
      <c r="F85" s="34">
        <f t="shared" si="7"/>
        <v>111.11111111111111</v>
      </c>
      <c r="G85" s="34">
        <f t="shared" si="7"/>
        <v>129.62962962962962</v>
      </c>
      <c r="H85" s="34">
        <f t="shared" si="7"/>
        <v>148.14814814814815</v>
      </c>
      <c r="I85" s="34">
        <f t="shared" si="7"/>
        <v>166.66666666666666</v>
      </c>
      <c r="J85" s="34">
        <f t="shared" si="7"/>
        <v>185.18518518518519</v>
      </c>
      <c r="K85" s="34">
        <f t="shared" si="7"/>
        <v>203.7037037037037</v>
      </c>
      <c r="L85" s="34">
        <f t="shared" si="7"/>
        <v>222.22222222222223</v>
      </c>
      <c r="M85" s="34">
        <f t="shared" si="7"/>
        <v>240.74074074074073</v>
      </c>
      <c r="N85" s="34">
        <f t="shared" si="7"/>
        <v>259.25925925925924</v>
      </c>
      <c r="O85" s="34">
        <f t="shared" si="7"/>
        <v>277.77777777777777</v>
      </c>
      <c r="P85" s="34">
        <f t="shared" si="7"/>
        <v>296.2962962962963</v>
      </c>
      <c r="Q85" s="34">
        <f t="shared" si="7"/>
        <v>314.81481481481484</v>
      </c>
      <c r="R85" s="34">
        <f t="shared" si="7"/>
        <v>333.33333333333331</v>
      </c>
      <c r="S85" s="34">
        <f t="shared" si="7"/>
        <v>351.85185185185185</v>
      </c>
      <c r="T85" s="34">
        <f t="shared" si="7"/>
        <v>370.37037037037038</v>
      </c>
    </row>
    <row r="86" spans="1:20" ht="18" customHeight="1" x14ac:dyDescent="0.35">
      <c r="B86" s="11" t="s">
        <v>30</v>
      </c>
      <c r="C86" s="35">
        <f>IF(C85&gt;=50,IF(C85&lt;=200,$C$73*(C85-$B$67)+1,$C$75*(C85-$H$67)+0.8),1)</f>
        <v>0.99259259259259258</v>
      </c>
      <c r="D86" s="35">
        <f>IF(D85&gt;=50,IF(D85&lt;=200,$C$73*(D85-$B$67)+1,$C$75*(D85-$H$67)+0.8),1)</f>
        <v>0.96790123456790123</v>
      </c>
      <c r="E86" s="35">
        <f>IF(E85&gt;=50,IF(E85&lt;=200,$C$73*(E85-$B$67)+1,$C$75*(E85-$H$67)+0.8),1)</f>
        <v>0.94320987654320987</v>
      </c>
      <c r="F86" s="35">
        <f t="shared" ref="F86:T86" si="8">IF(F85&gt;=50,IF(F85&lt;=200,$C$73*(F85-$B$67)+1,$C$75*(F85-$H$67)+0.8),1)</f>
        <v>0.91851851851851851</v>
      </c>
      <c r="G86" s="35">
        <f t="shared" si="8"/>
        <v>0.89382716049382716</v>
      </c>
      <c r="H86" s="35">
        <f t="shared" si="8"/>
        <v>0.8691358024691358</v>
      </c>
      <c r="I86" s="35">
        <f t="shared" si="8"/>
        <v>0.84444444444444455</v>
      </c>
      <c r="J86" s="35">
        <f t="shared" si="8"/>
        <v>0.81975308641975309</v>
      </c>
      <c r="K86" s="35">
        <f t="shared" si="8"/>
        <v>0.79753086419753094</v>
      </c>
      <c r="L86" s="35">
        <f t="shared" si="8"/>
        <v>0.78518518518518521</v>
      </c>
      <c r="M86" s="35">
        <f t="shared" si="8"/>
        <v>0.77283950617283959</v>
      </c>
      <c r="N86" s="35">
        <f t="shared" si="8"/>
        <v>0.76049382716049385</v>
      </c>
      <c r="O86" s="35">
        <f t="shared" si="8"/>
        <v>0.74814814814814823</v>
      </c>
      <c r="P86" s="35">
        <f t="shared" si="8"/>
        <v>0.73580246913580249</v>
      </c>
      <c r="Q86" s="35">
        <f t="shared" si="8"/>
        <v>0.72345679012345676</v>
      </c>
      <c r="R86" s="35">
        <f t="shared" si="8"/>
        <v>0.71111111111111114</v>
      </c>
      <c r="S86" s="35">
        <f t="shared" si="8"/>
        <v>0.6987654320987654</v>
      </c>
      <c r="T86" s="35">
        <f t="shared" si="8"/>
        <v>0.68641975308641978</v>
      </c>
    </row>
    <row r="87" spans="1:20" ht="16.2" x14ac:dyDescent="0.3">
      <c r="A87" s="9" t="s">
        <v>60</v>
      </c>
      <c r="B87" s="9">
        <v>250</v>
      </c>
      <c r="C87" s="12">
        <f t="shared" ref="C87:T87" si="9">ROUNDUP(C81*100^2/$B87,0)</f>
        <v>33</v>
      </c>
      <c r="D87" s="12">
        <f t="shared" si="9"/>
        <v>32</v>
      </c>
      <c r="E87" s="12">
        <f t="shared" si="9"/>
        <v>31</v>
      </c>
      <c r="F87" s="12">
        <f t="shared" si="9"/>
        <v>31</v>
      </c>
      <c r="G87" s="12">
        <f t="shared" si="9"/>
        <v>30</v>
      </c>
      <c r="H87" s="12">
        <f t="shared" si="9"/>
        <v>29</v>
      </c>
      <c r="I87" s="12">
        <f t="shared" si="9"/>
        <v>28</v>
      </c>
      <c r="J87" s="12">
        <f t="shared" si="9"/>
        <v>27</v>
      </c>
      <c r="K87" s="12">
        <f t="shared" si="9"/>
        <v>27</v>
      </c>
      <c r="L87" s="12">
        <f t="shared" si="9"/>
        <v>26</v>
      </c>
      <c r="M87" s="12">
        <f t="shared" si="9"/>
        <v>26</v>
      </c>
      <c r="N87" s="12">
        <f t="shared" si="9"/>
        <v>25</v>
      </c>
      <c r="O87" s="12">
        <f t="shared" si="9"/>
        <v>25</v>
      </c>
      <c r="P87" s="12">
        <f t="shared" si="9"/>
        <v>25</v>
      </c>
      <c r="Q87" s="12">
        <f t="shared" si="9"/>
        <v>24</v>
      </c>
      <c r="R87" s="12">
        <f t="shared" si="9"/>
        <v>24</v>
      </c>
      <c r="S87" s="12">
        <f t="shared" si="9"/>
        <v>23</v>
      </c>
      <c r="T87" s="12">
        <f t="shared" si="9"/>
        <v>23</v>
      </c>
    </row>
    <row r="88" spans="1:20" x14ac:dyDescent="0.3">
      <c r="A88" s="9">
        <v>4100</v>
      </c>
      <c r="B88" s="9">
        <v>300</v>
      </c>
      <c r="C88" s="12">
        <f t="shared" ref="C88:T88" si="10">ROUNDUP(C81*100^2/$B88,0)</f>
        <v>28</v>
      </c>
      <c r="D88" s="12">
        <f t="shared" si="10"/>
        <v>27</v>
      </c>
      <c r="E88" s="12">
        <f t="shared" si="10"/>
        <v>26</v>
      </c>
      <c r="F88" s="12">
        <f t="shared" si="10"/>
        <v>26</v>
      </c>
      <c r="G88" s="12">
        <f t="shared" si="10"/>
        <v>25</v>
      </c>
      <c r="H88" s="12">
        <f t="shared" si="10"/>
        <v>24</v>
      </c>
      <c r="I88" s="12">
        <f t="shared" si="10"/>
        <v>24</v>
      </c>
      <c r="J88" s="12">
        <f t="shared" si="10"/>
        <v>23</v>
      </c>
      <c r="K88" s="12">
        <f t="shared" si="10"/>
        <v>22</v>
      </c>
      <c r="L88" s="12">
        <f t="shared" si="10"/>
        <v>22</v>
      </c>
      <c r="M88" s="12">
        <f t="shared" si="10"/>
        <v>22</v>
      </c>
      <c r="N88" s="12">
        <f t="shared" si="10"/>
        <v>21</v>
      </c>
      <c r="O88" s="12">
        <f t="shared" si="10"/>
        <v>21</v>
      </c>
      <c r="P88" s="12">
        <f t="shared" si="10"/>
        <v>21</v>
      </c>
      <c r="Q88" s="12">
        <f t="shared" si="10"/>
        <v>20</v>
      </c>
      <c r="R88" s="12">
        <f t="shared" si="10"/>
        <v>20</v>
      </c>
      <c r="S88" s="12">
        <f t="shared" si="10"/>
        <v>20</v>
      </c>
      <c r="T88" s="12">
        <f t="shared" si="10"/>
        <v>19</v>
      </c>
    </row>
    <row r="89" spans="1:20" x14ac:dyDescent="0.3">
      <c r="A89" s="9" t="s">
        <v>61</v>
      </c>
      <c r="B89" s="9">
        <v>350</v>
      </c>
      <c r="C89" s="12">
        <f t="shared" ref="C89:T89" si="11">ROUNDUP(C81*100^2/$B89,0)</f>
        <v>24</v>
      </c>
      <c r="D89" s="12">
        <f t="shared" si="11"/>
        <v>23</v>
      </c>
      <c r="E89" s="12">
        <f t="shared" si="11"/>
        <v>23</v>
      </c>
      <c r="F89" s="12">
        <f t="shared" si="11"/>
        <v>22</v>
      </c>
      <c r="G89" s="12">
        <f t="shared" si="11"/>
        <v>21</v>
      </c>
      <c r="H89" s="12">
        <f t="shared" si="11"/>
        <v>21</v>
      </c>
      <c r="I89" s="12">
        <f t="shared" si="11"/>
        <v>20</v>
      </c>
      <c r="J89" s="12">
        <f t="shared" si="11"/>
        <v>20</v>
      </c>
      <c r="K89" s="12">
        <f t="shared" si="11"/>
        <v>19</v>
      </c>
      <c r="L89" s="12">
        <f t="shared" si="11"/>
        <v>19</v>
      </c>
      <c r="M89" s="12">
        <f t="shared" si="11"/>
        <v>19</v>
      </c>
      <c r="N89" s="12">
        <f t="shared" si="11"/>
        <v>18</v>
      </c>
      <c r="O89" s="12">
        <f t="shared" si="11"/>
        <v>18</v>
      </c>
      <c r="P89" s="12">
        <f t="shared" si="11"/>
        <v>18</v>
      </c>
      <c r="Q89" s="12">
        <f t="shared" si="11"/>
        <v>17</v>
      </c>
      <c r="R89" s="12">
        <f t="shared" si="11"/>
        <v>17</v>
      </c>
      <c r="S89" s="12">
        <f t="shared" si="11"/>
        <v>17</v>
      </c>
      <c r="T89" s="12">
        <f t="shared" si="11"/>
        <v>17</v>
      </c>
    </row>
    <row r="90" spans="1:20" x14ac:dyDescent="0.3">
      <c r="A90" s="9">
        <v>54</v>
      </c>
      <c r="B90" s="13">
        <v>400</v>
      </c>
      <c r="C90" s="14">
        <f t="shared" ref="C90:T90" si="12">ROUNDUP(C81*100^2/$B90,0)</f>
        <v>21</v>
      </c>
      <c r="D90" s="14">
        <f t="shared" si="12"/>
        <v>20</v>
      </c>
      <c r="E90" s="14">
        <f t="shared" si="12"/>
        <v>20</v>
      </c>
      <c r="F90" s="14">
        <f t="shared" si="12"/>
        <v>19</v>
      </c>
      <c r="G90" s="14">
        <f t="shared" si="12"/>
        <v>19</v>
      </c>
      <c r="H90" s="14">
        <f t="shared" si="12"/>
        <v>18</v>
      </c>
      <c r="I90" s="14">
        <f t="shared" si="12"/>
        <v>18</v>
      </c>
      <c r="J90" s="14">
        <f t="shared" si="12"/>
        <v>17</v>
      </c>
      <c r="K90" s="14">
        <f t="shared" si="12"/>
        <v>17</v>
      </c>
      <c r="L90" s="14">
        <f t="shared" si="12"/>
        <v>17</v>
      </c>
      <c r="M90" s="14">
        <f t="shared" si="12"/>
        <v>16</v>
      </c>
      <c r="N90" s="14">
        <f t="shared" si="12"/>
        <v>16</v>
      </c>
      <c r="O90" s="14">
        <f t="shared" si="12"/>
        <v>16</v>
      </c>
      <c r="P90" s="14">
        <f t="shared" si="12"/>
        <v>16</v>
      </c>
      <c r="Q90" s="14">
        <f t="shared" si="12"/>
        <v>15</v>
      </c>
      <c r="R90" s="14">
        <f t="shared" si="12"/>
        <v>15</v>
      </c>
      <c r="S90" s="14">
        <f t="shared" si="12"/>
        <v>15</v>
      </c>
      <c r="T90" s="14">
        <f t="shared" si="12"/>
        <v>15</v>
      </c>
    </row>
    <row r="91" spans="1:20" x14ac:dyDescent="0.3">
      <c r="A91" s="40" t="s">
        <v>58</v>
      </c>
      <c r="B91" s="68" t="s">
        <v>42</v>
      </c>
      <c r="C91" s="67">
        <f t="shared" ref="C91:D91" si="13">0.9*2.78*10^-5*$A98^1.25*C96</f>
        <v>1.1850608945825893</v>
      </c>
      <c r="D91" s="67">
        <f t="shared" si="13"/>
        <v>1.1621242321067973</v>
      </c>
      <c r="E91" s="67">
        <f t="shared" ref="E91" si="14">0.9*2.78*10^-5*$A98^1.25*E96</f>
        <v>1.1366390515781395</v>
      </c>
      <c r="F91" s="67">
        <f t="shared" ref="F91:T91" si="15">0.9*2.78*10^-5*$A98^1.25*F96</f>
        <v>1.1111538710494817</v>
      </c>
      <c r="G91" s="67">
        <f t="shared" si="15"/>
        <v>1.0856686905208237</v>
      </c>
      <c r="H91" s="67">
        <f t="shared" si="15"/>
        <v>1.0601835099921659</v>
      </c>
      <c r="I91" s="67">
        <f t="shared" si="15"/>
        <v>1.0346983294635081</v>
      </c>
      <c r="J91" s="67">
        <f t="shared" si="15"/>
        <v>1.0092131489348504</v>
      </c>
      <c r="K91" s="67">
        <f t="shared" si="15"/>
        <v>0.98372796840619259</v>
      </c>
      <c r="L91" s="67">
        <f t="shared" si="15"/>
        <v>0.95824278787753459</v>
      </c>
      <c r="M91" s="67">
        <f t="shared" si="15"/>
        <v>0.94040316150747416</v>
      </c>
      <c r="N91" s="67">
        <f t="shared" si="15"/>
        <v>0.92766057124314527</v>
      </c>
      <c r="O91" s="67">
        <f t="shared" si="15"/>
        <v>0.91491798097881638</v>
      </c>
      <c r="P91" s="67">
        <f t="shared" si="15"/>
        <v>0.90217539071448749</v>
      </c>
      <c r="Q91" s="67">
        <f t="shared" si="15"/>
        <v>0.88943280045015849</v>
      </c>
      <c r="R91" s="67">
        <f t="shared" si="15"/>
        <v>0.8766902101858296</v>
      </c>
      <c r="S91" s="67">
        <f t="shared" si="15"/>
        <v>0.8639476199215006</v>
      </c>
      <c r="T91" s="67">
        <f t="shared" si="15"/>
        <v>0.85120502965717171</v>
      </c>
    </row>
    <row r="92" spans="1:20" x14ac:dyDescent="0.3">
      <c r="B92" s="68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1:20" ht="15" hidden="1" customHeight="1" x14ac:dyDescent="0.3">
      <c r="B93" s="71" t="s">
        <v>55</v>
      </c>
      <c r="C93" s="9">
        <v>1.68</v>
      </c>
      <c r="D93" s="9">
        <v>1.68</v>
      </c>
      <c r="E93" s="9">
        <v>1.68</v>
      </c>
      <c r="F93" s="9">
        <v>1.65</v>
      </c>
      <c r="G93" s="9">
        <v>1.62</v>
      </c>
      <c r="H93" s="9">
        <v>1.59</v>
      </c>
      <c r="I93" s="9">
        <v>1.56</v>
      </c>
      <c r="J93" s="9">
        <v>1.53</v>
      </c>
      <c r="K93" s="9">
        <v>1.5</v>
      </c>
      <c r="L93" s="9">
        <v>1.48</v>
      </c>
      <c r="M93" s="9">
        <v>1.45</v>
      </c>
      <c r="N93" s="9">
        <v>1.42</v>
      </c>
      <c r="O93" s="9">
        <v>1.4</v>
      </c>
      <c r="P93" s="9">
        <v>1.37</v>
      </c>
      <c r="Q93" s="9">
        <v>1.35</v>
      </c>
      <c r="R93" s="9">
        <v>1.33</v>
      </c>
      <c r="S93" s="9">
        <v>1.3</v>
      </c>
      <c r="T93" s="9">
        <v>1.28</v>
      </c>
    </row>
    <row r="94" spans="1:20" ht="15" hidden="1" customHeight="1" x14ac:dyDescent="0.3">
      <c r="A94" s="9"/>
      <c r="B94" s="71"/>
      <c r="C94" s="35">
        <f>C91-C93</f>
        <v>-0.4949391054174106</v>
      </c>
      <c r="D94" s="35">
        <f>D91-D93</f>
        <v>-0.51787576789320267</v>
      </c>
      <c r="E94" s="35">
        <f>E91-E93</f>
        <v>-0.54336094842186045</v>
      </c>
      <c r="F94" s="35">
        <f t="shared" ref="F94:T94" si="16">F91-F93</f>
        <v>-0.5388461289505182</v>
      </c>
      <c r="G94" s="35">
        <f t="shared" si="16"/>
        <v>-0.5343313094791764</v>
      </c>
      <c r="H94" s="35">
        <f t="shared" si="16"/>
        <v>-0.52981649000783415</v>
      </c>
      <c r="I94" s="35">
        <f t="shared" si="16"/>
        <v>-0.5253016705364919</v>
      </c>
      <c r="J94" s="35">
        <f t="shared" si="16"/>
        <v>-0.52078685106514966</v>
      </c>
      <c r="K94" s="35">
        <f t="shared" si="16"/>
        <v>-0.51627203159380741</v>
      </c>
      <c r="L94" s="35">
        <f t="shared" si="16"/>
        <v>-0.5217572121224654</v>
      </c>
      <c r="M94" s="35">
        <f t="shared" si="16"/>
        <v>-0.50959683849252579</v>
      </c>
      <c r="N94" s="35">
        <f t="shared" si="16"/>
        <v>-0.49233942875685466</v>
      </c>
      <c r="O94" s="35">
        <f t="shared" si="16"/>
        <v>-0.48508201902118353</v>
      </c>
      <c r="P94" s="35">
        <f t="shared" si="16"/>
        <v>-0.46782460928551262</v>
      </c>
      <c r="Q94" s="35">
        <f t="shared" si="16"/>
        <v>-0.4605671995498416</v>
      </c>
      <c r="R94" s="35">
        <f t="shared" si="16"/>
        <v>-0.45330978981417047</v>
      </c>
      <c r="S94" s="35">
        <f t="shared" si="16"/>
        <v>-0.43605238007849945</v>
      </c>
      <c r="T94" s="35">
        <f t="shared" si="16"/>
        <v>-0.42879497034282832</v>
      </c>
    </row>
    <row r="95" spans="1:20" ht="15" hidden="1" customHeight="1" x14ac:dyDescent="0.3">
      <c r="B95" s="11" t="s">
        <v>31</v>
      </c>
      <c r="C95" s="34">
        <f t="shared" ref="C95:T95" si="17">C$80*1000/$A100</f>
        <v>48.387096774193552</v>
      </c>
      <c r="D95" s="34">
        <f t="shared" si="17"/>
        <v>64.516129032258064</v>
      </c>
      <c r="E95" s="34">
        <f t="shared" si="17"/>
        <v>80.645161290322577</v>
      </c>
      <c r="F95" s="34">
        <f t="shared" si="17"/>
        <v>96.774193548387103</v>
      </c>
      <c r="G95" s="34">
        <f t="shared" si="17"/>
        <v>112.90322580645162</v>
      </c>
      <c r="H95" s="34">
        <f t="shared" si="17"/>
        <v>129.03225806451613</v>
      </c>
      <c r="I95" s="34">
        <f t="shared" si="17"/>
        <v>145.16129032258064</v>
      </c>
      <c r="J95" s="34">
        <f t="shared" si="17"/>
        <v>161.29032258064515</v>
      </c>
      <c r="K95" s="34">
        <f t="shared" si="17"/>
        <v>177.41935483870967</v>
      </c>
      <c r="L95" s="34">
        <f t="shared" si="17"/>
        <v>193.54838709677421</v>
      </c>
      <c r="M95" s="34">
        <f t="shared" si="17"/>
        <v>209.67741935483872</v>
      </c>
      <c r="N95" s="34">
        <f t="shared" si="17"/>
        <v>225.80645161290323</v>
      </c>
      <c r="O95" s="34">
        <f t="shared" si="17"/>
        <v>241.93548387096774</v>
      </c>
      <c r="P95" s="34">
        <f t="shared" si="17"/>
        <v>258.06451612903226</v>
      </c>
      <c r="Q95" s="34">
        <f t="shared" si="17"/>
        <v>274.19354838709677</v>
      </c>
      <c r="R95" s="34">
        <f t="shared" si="17"/>
        <v>290.32258064516128</v>
      </c>
      <c r="S95" s="34">
        <f t="shared" si="17"/>
        <v>306.45161290322579</v>
      </c>
      <c r="T95" s="34">
        <f t="shared" si="17"/>
        <v>322.58064516129031</v>
      </c>
    </row>
    <row r="96" spans="1:20" ht="18" hidden="1" customHeight="1" x14ac:dyDescent="0.35">
      <c r="B96" s="11" t="s">
        <v>30</v>
      </c>
      <c r="C96" s="35">
        <f>IF(C95&gt;=50,IF(C95&lt;=200,$C$73*(C95-$B$67)+1,$C$75*(C95-$H$67)+0.8),1)</f>
        <v>1</v>
      </c>
      <c r="D96" s="35">
        <f>IF(D95&gt;=50,IF(D95&lt;=200,$C$73*(D95-$B$67)+1,$C$75*(D95-$H$67)+0.8),1)</f>
        <v>0.98064516129032264</v>
      </c>
      <c r="E96" s="35">
        <f>IF(E95&gt;=50,IF(E95&lt;=200,$C$73*(E95-$B$67)+1,$C$75*(E95-$H$67)+0.8),1)</f>
        <v>0.95913978494623653</v>
      </c>
      <c r="F96" s="35">
        <f t="shared" ref="F96" si="18">IF(F95&gt;=50,IF(F95&lt;=200,$C$73*(F95-$B$67)+1,$C$75*(F95-$H$67)+0.8),1)</f>
        <v>0.93763440860215053</v>
      </c>
      <c r="G96" s="35">
        <f t="shared" ref="G96" si="19">IF(G95&gt;=50,IF(G95&lt;=200,$C$73*(G95-$B$67)+1,$C$75*(G95-$H$67)+0.8),1)</f>
        <v>0.91612903225806452</v>
      </c>
      <c r="H96" s="35">
        <f t="shared" ref="H96" si="20">IF(H95&gt;=50,IF(H95&lt;=200,$C$73*(H95-$B$67)+1,$C$75*(H95-$H$67)+0.8),1)</f>
        <v>0.89462365591397852</v>
      </c>
      <c r="I96" s="35">
        <f t="shared" ref="I96" si="21">IF(I95&gt;=50,IF(I95&lt;=200,$C$73*(I95-$B$67)+1,$C$75*(I95-$H$67)+0.8),1)</f>
        <v>0.87311827956989252</v>
      </c>
      <c r="J96" s="35">
        <f t="shared" ref="J96" si="22">IF(J95&gt;=50,IF(J95&lt;=200,$C$73*(J95-$B$67)+1,$C$75*(J95-$H$67)+0.8),1)</f>
        <v>0.85161290322580652</v>
      </c>
      <c r="K96" s="35">
        <f t="shared" ref="K96" si="23">IF(K95&gt;=50,IF(K95&lt;=200,$C$73*(K95-$B$67)+1,$C$75*(K95-$H$67)+0.8),1)</f>
        <v>0.83010752688172051</v>
      </c>
      <c r="L96" s="35">
        <f t="shared" ref="L96" si="24">IF(L95&gt;=50,IF(L95&lt;=200,$C$73*(L95-$B$67)+1,$C$75*(L95-$H$67)+0.8),1)</f>
        <v>0.8086021505376344</v>
      </c>
      <c r="M96" s="35">
        <f t="shared" ref="M96" si="25">IF(M95&gt;=50,IF(M95&lt;=200,$C$73*(M95-$B$67)+1,$C$75*(M95-$H$67)+0.8),1)</f>
        <v>0.79354838709677422</v>
      </c>
      <c r="N96" s="35">
        <f t="shared" ref="N96" si="26">IF(N95&gt;=50,IF(N95&lt;=200,$C$73*(N95-$B$67)+1,$C$75*(N95-$H$67)+0.8),1)</f>
        <v>0.78279569892473122</v>
      </c>
      <c r="O96" s="35">
        <f t="shared" ref="O96" si="27">IF(O95&gt;=50,IF(O95&lt;=200,$C$73*(O95-$B$67)+1,$C$75*(O95-$H$67)+0.8),1)</f>
        <v>0.77204301075268822</v>
      </c>
      <c r="P96" s="35">
        <f t="shared" ref="P96" si="28">IF(P95&gt;=50,IF(P95&lt;=200,$C$73*(P95-$B$67)+1,$C$75*(P95-$H$67)+0.8),1)</f>
        <v>0.76129032258064522</v>
      </c>
      <c r="Q96" s="35">
        <f t="shared" ref="Q96" si="29">IF(Q95&gt;=50,IF(Q95&lt;=200,$C$73*(Q95-$B$67)+1,$C$75*(Q95-$H$67)+0.8),1)</f>
        <v>0.75053763440860222</v>
      </c>
      <c r="R96" s="35">
        <f t="shared" ref="R96" si="30">IF(R95&gt;=50,IF(R95&lt;=200,$C$73*(R95-$B$67)+1,$C$75*(R95-$H$67)+0.8),1)</f>
        <v>0.73978494623655922</v>
      </c>
      <c r="S96" s="35">
        <f t="shared" ref="S96" si="31">IF(S95&gt;=50,IF(S95&lt;=200,$C$73*(S95-$B$67)+1,$C$75*(S95-$H$67)+0.8),1)</f>
        <v>0.7290322580645161</v>
      </c>
      <c r="T96" s="35">
        <f t="shared" ref="T96" si="32">IF(T95&gt;=50,IF(T95&lt;=200,$C$73*(T95-$B$67)+1,$C$75*(T95-$H$67)+0.8),1)</f>
        <v>0.7182795698924731</v>
      </c>
    </row>
    <row r="97" spans="1:20" ht="16.2" x14ac:dyDescent="0.3">
      <c r="A97" s="9" t="s">
        <v>60</v>
      </c>
      <c r="B97" s="9">
        <v>250</v>
      </c>
      <c r="C97" s="12">
        <f t="shared" ref="C97:T97" si="33">ROUNDUP(C91*100^2/$B97,0)</f>
        <v>48</v>
      </c>
      <c r="D97" s="12">
        <f t="shared" si="33"/>
        <v>47</v>
      </c>
      <c r="E97" s="12">
        <f t="shared" si="33"/>
        <v>46</v>
      </c>
      <c r="F97" s="12">
        <f t="shared" si="33"/>
        <v>45</v>
      </c>
      <c r="G97" s="12">
        <f t="shared" si="33"/>
        <v>44</v>
      </c>
      <c r="H97" s="12">
        <f t="shared" si="33"/>
        <v>43</v>
      </c>
      <c r="I97" s="12">
        <f t="shared" si="33"/>
        <v>42</v>
      </c>
      <c r="J97" s="12">
        <f t="shared" si="33"/>
        <v>41</v>
      </c>
      <c r="K97" s="12">
        <f t="shared" si="33"/>
        <v>40</v>
      </c>
      <c r="L97" s="12">
        <f t="shared" si="33"/>
        <v>39</v>
      </c>
      <c r="M97" s="12">
        <f t="shared" si="33"/>
        <v>38</v>
      </c>
      <c r="N97" s="12">
        <f t="shared" si="33"/>
        <v>38</v>
      </c>
      <c r="O97" s="12">
        <f t="shared" si="33"/>
        <v>37</v>
      </c>
      <c r="P97" s="12">
        <f t="shared" si="33"/>
        <v>37</v>
      </c>
      <c r="Q97" s="12">
        <f t="shared" si="33"/>
        <v>36</v>
      </c>
      <c r="R97" s="12">
        <f t="shared" si="33"/>
        <v>36</v>
      </c>
      <c r="S97" s="12">
        <f t="shared" si="33"/>
        <v>35</v>
      </c>
      <c r="T97" s="12">
        <f t="shared" si="33"/>
        <v>35</v>
      </c>
    </row>
    <row r="98" spans="1:20" x14ac:dyDescent="0.3">
      <c r="A98" s="9">
        <v>5500</v>
      </c>
      <c r="B98" s="9">
        <v>300</v>
      </c>
      <c r="C98" s="12">
        <f t="shared" ref="C98:T98" si="34">ROUNDUP(C91*100^2/$B98,0)</f>
        <v>40</v>
      </c>
      <c r="D98" s="12">
        <f t="shared" si="34"/>
        <v>39</v>
      </c>
      <c r="E98" s="12">
        <f t="shared" si="34"/>
        <v>38</v>
      </c>
      <c r="F98" s="12">
        <f t="shared" si="34"/>
        <v>38</v>
      </c>
      <c r="G98" s="12">
        <f t="shared" si="34"/>
        <v>37</v>
      </c>
      <c r="H98" s="12">
        <f t="shared" si="34"/>
        <v>36</v>
      </c>
      <c r="I98" s="12">
        <f t="shared" si="34"/>
        <v>35</v>
      </c>
      <c r="J98" s="12">
        <f t="shared" si="34"/>
        <v>34</v>
      </c>
      <c r="K98" s="12">
        <f t="shared" si="34"/>
        <v>33</v>
      </c>
      <c r="L98" s="12">
        <f t="shared" si="34"/>
        <v>32</v>
      </c>
      <c r="M98" s="12">
        <f t="shared" si="34"/>
        <v>32</v>
      </c>
      <c r="N98" s="12">
        <f t="shared" si="34"/>
        <v>31</v>
      </c>
      <c r="O98" s="12">
        <f t="shared" si="34"/>
        <v>31</v>
      </c>
      <c r="P98" s="12">
        <f t="shared" si="34"/>
        <v>31</v>
      </c>
      <c r="Q98" s="12">
        <f t="shared" si="34"/>
        <v>30</v>
      </c>
      <c r="R98" s="12">
        <f t="shared" si="34"/>
        <v>30</v>
      </c>
      <c r="S98" s="12">
        <f t="shared" si="34"/>
        <v>29</v>
      </c>
      <c r="T98" s="12">
        <f t="shared" si="34"/>
        <v>29</v>
      </c>
    </row>
    <row r="99" spans="1:20" x14ac:dyDescent="0.3">
      <c r="A99" s="9" t="s">
        <v>61</v>
      </c>
      <c r="B99" s="9">
        <v>350</v>
      </c>
      <c r="C99" s="12">
        <f t="shared" ref="C99:T99" si="35">ROUNDUP(C91*100^2/$B99,0)</f>
        <v>34</v>
      </c>
      <c r="D99" s="12">
        <f t="shared" si="35"/>
        <v>34</v>
      </c>
      <c r="E99" s="12">
        <f t="shared" si="35"/>
        <v>33</v>
      </c>
      <c r="F99" s="12">
        <f t="shared" si="35"/>
        <v>32</v>
      </c>
      <c r="G99" s="12">
        <f t="shared" si="35"/>
        <v>32</v>
      </c>
      <c r="H99" s="12">
        <f t="shared" si="35"/>
        <v>31</v>
      </c>
      <c r="I99" s="12">
        <f t="shared" si="35"/>
        <v>30</v>
      </c>
      <c r="J99" s="12">
        <f t="shared" si="35"/>
        <v>29</v>
      </c>
      <c r="K99" s="12">
        <f t="shared" si="35"/>
        <v>29</v>
      </c>
      <c r="L99" s="12">
        <f t="shared" si="35"/>
        <v>28</v>
      </c>
      <c r="M99" s="12">
        <f t="shared" si="35"/>
        <v>27</v>
      </c>
      <c r="N99" s="12">
        <f t="shared" si="35"/>
        <v>27</v>
      </c>
      <c r="O99" s="12">
        <f t="shared" si="35"/>
        <v>27</v>
      </c>
      <c r="P99" s="12">
        <f t="shared" si="35"/>
        <v>26</v>
      </c>
      <c r="Q99" s="12">
        <f t="shared" si="35"/>
        <v>26</v>
      </c>
      <c r="R99" s="12">
        <f t="shared" si="35"/>
        <v>26</v>
      </c>
      <c r="S99" s="12">
        <f t="shared" si="35"/>
        <v>25</v>
      </c>
      <c r="T99" s="12">
        <f t="shared" si="35"/>
        <v>25</v>
      </c>
    </row>
    <row r="100" spans="1:20" x14ac:dyDescent="0.3">
      <c r="A100" s="9">
        <v>62</v>
      </c>
      <c r="B100" s="13">
        <v>400</v>
      </c>
      <c r="C100" s="14">
        <f t="shared" ref="C100:T100" si="36">ROUNDUP(C91*100^2/$B100,0)</f>
        <v>30</v>
      </c>
      <c r="D100" s="14">
        <f t="shared" si="36"/>
        <v>30</v>
      </c>
      <c r="E100" s="14">
        <f t="shared" si="36"/>
        <v>29</v>
      </c>
      <c r="F100" s="14">
        <f t="shared" si="36"/>
        <v>28</v>
      </c>
      <c r="G100" s="14">
        <f t="shared" si="36"/>
        <v>28</v>
      </c>
      <c r="H100" s="14">
        <f t="shared" si="36"/>
        <v>27</v>
      </c>
      <c r="I100" s="14">
        <f t="shared" si="36"/>
        <v>26</v>
      </c>
      <c r="J100" s="14">
        <f t="shared" si="36"/>
        <v>26</v>
      </c>
      <c r="K100" s="14">
        <f t="shared" si="36"/>
        <v>25</v>
      </c>
      <c r="L100" s="14">
        <f t="shared" si="36"/>
        <v>24</v>
      </c>
      <c r="M100" s="14">
        <f t="shared" si="36"/>
        <v>24</v>
      </c>
      <c r="N100" s="14">
        <f t="shared" si="36"/>
        <v>24</v>
      </c>
      <c r="O100" s="14">
        <f t="shared" si="36"/>
        <v>23</v>
      </c>
      <c r="P100" s="14">
        <f t="shared" si="36"/>
        <v>23</v>
      </c>
      <c r="Q100" s="14">
        <f t="shared" si="36"/>
        <v>23</v>
      </c>
      <c r="R100" s="14">
        <f t="shared" si="36"/>
        <v>22</v>
      </c>
      <c r="S100" s="14">
        <f t="shared" si="36"/>
        <v>22</v>
      </c>
      <c r="T100" s="14">
        <f t="shared" si="36"/>
        <v>22</v>
      </c>
    </row>
    <row r="101" spans="1:20" x14ac:dyDescent="0.3">
      <c r="A101" s="40" t="s">
        <v>59</v>
      </c>
      <c r="B101" s="68" t="s">
        <v>42</v>
      </c>
      <c r="C101" s="67">
        <f t="shared" ref="C101:D101" si="37">0.9*2.78*10^-5*$A108^1.25*C106</f>
        <v>2.1628420954165999</v>
      </c>
      <c r="D101" s="67">
        <f t="shared" si="37"/>
        <v>2.1591449294415286</v>
      </c>
      <c r="E101" s="67">
        <f t="shared" ref="E101" si="38">0.9*2.78*10^-5*$A108^1.25*E106</f>
        <v>2.1221732696908178</v>
      </c>
      <c r="F101" s="67">
        <f t="shared" ref="F101:T101" si="39">0.9*2.78*10^-5*$A108^1.25*F106</f>
        <v>2.0852016099401065</v>
      </c>
      <c r="G101" s="67">
        <f t="shared" si="39"/>
        <v>2.0482299501893952</v>
      </c>
      <c r="H101" s="67">
        <f t="shared" si="39"/>
        <v>2.0112582904386844</v>
      </c>
      <c r="I101" s="67">
        <f t="shared" si="39"/>
        <v>1.9742866306879732</v>
      </c>
      <c r="J101" s="67">
        <f t="shared" si="39"/>
        <v>1.9373149709372621</v>
      </c>
      <c r="K101" s="67">
        <f t="shared" si="39"/>
        <v>1.9003433111865511</v>
      </c>
      <c r="L101" s="67">
        <f t="shared" si="39"/>
        <v>1.86337165143584</v>
      </c>
      <c r="M101" s="67">
        <f t="shared" si="39"/>
        <v>1.826399991685129</v>
      </c>
      <c r="N101" s="67">
        <f t="shared" si="39"/>
        <v>1.7894283319344177</v>
      </c>
      <c r="O101" s="67">
        <f t="shared" si="39"/>
        <v>1.7524566721837065</v>
      </c>
      <c r="P101" s="67">
        <f t="shared" si="39"/>
        <v>1.7228793443831378</v>
      </c>
      <c r="Q101" s="67">
        <f t="shared" si="39"/>
        <v>1.7043935145077824</v>
      </c>
      <c r="R101" s="67">
        <f t="shared" si="39"/>
        <v>1.6859076846324266</v>
      </c>
      <c r="S101" s="67">
        <f t="shared" si="39"/>
        <v>1.6674218547570712</v>
      </c>
      <c r="T101" s="67">
        <f t="shared" si="39"/>
        <v>1.6489360248817155</v>
      </c>
    </row>
    <row r="102" spans="1:20" hidden="1" x14ac:dyDescent="0.3">
      <c r="B102" s="68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1:20" ht="15" hidden="1" customHeight="1" x14ac:dyDescent="0.3">
      <c r="B103" s="71" t="s">
        <v>55</v>
      </c>
      <c r="C103" s="9">
        <v>2.68</v>
      </c>
      <c r="D103" s="9">
        <v>2.68</v>
      </c>
      <c r="E103" s="9">
        <v>2.68</v>
      </c>
      <c r="F103" s="9">
        <v>2.64</v>
      </c>
      <c r="G103" s="9">
        <v>2.59</v>
      </c>
      <c r="H103" s="9">
        <v>2.5499999999999998</v>
      </c>
      <c r="I103" s="9">
        <v>2.5099999999999998</v>
      </c>
      <c r="J103" s="9">
        <v>2.48</v>
      </c>
      <c r="K103" s="9">
        <v>2.44</v>
      </c>
      <c r="L103" s="9">
        <v>2.4</v>
      </c>
      <c r="M103" s="9">
        <v>2.36</v>
      </c>
      <c r="N103" s="9">
        <v>2.33</v>
      </c>
      <c r="O103" s="9">
        <v>2.29</v>
      </c>
      <c r="P103" s="9">
        <v>2.2599999999999998</v>
      </c>
      <c r="Q103" s="9">
        <v>2.2200000000000002</v>
      </c>
      <c r="R103" s="9">
        <v>2.19</v>
      </c>
      <c r="S103" s="9">
        <v>2.16</v>
      </c>
      <c r="T103" s="9">
        <v>2.13</v>
      </c>
    </row>
    <row r="104" spans="1:20" ht="15" hidden="1" customHeight="1" x14ac:dyDescent="0.3">
      <c r="A104" s="9"/>
      <c r="B104" s="71"/>
      <c r="C104" s="35">
        <f>C101-C103</f>
        <v>-0.51715790458340027</v>
      </c>
      <c r="D104" s="35">
        <f>D101-D103</f>
        <v>-0.52085507055847158</v>
      </c>
      <c r="E104" s="35">
        <f>E101-E103</f>
        <v>-0.55782673030918239</v>
      </c>
      <c r="F104" s="35">
        <f t="shared" ref="F104:T104" si="40">F101-F103</f>
        <v>-0.55479839005989362</v>
      </c>
      <c r="G104" s="35">
        <f t="shared" si="40"/>
        <v>-0.54177004981060461</v>
      </c>
      <c r="H104" s="35">
        <f t="shared" si="40"/>
        <v>-0.5387417095613154</v>
      </c>
      <c r="I104" s="35">
        <f t="shared" si="40"/>
        <v>-0.53571336931202662</v>
      </c>
      <c r="J104" s="35">
        <f t="shared" si="40"/>
        <v>-0.54268502906273786</v>
      </c>
      <c r="K104" s="35">
        <f t="shared" si="40"/>
        <v>-0.53965668881344886</v>
      </c>
      <c r="L104" s="35">
        <f t="shared" si="40"/>
        <v>-0.53662834856415986</v>
      </c>
      <c r="M104" s="35">
        <f t="shared" si="40"/>
        <v>-0.53360000831487087</v>
      </c>
      <c r="N104" s="35">
        <f t="shared" si="40"/>
        <v>-0.54057166806558232</v>
      </c>
      <c r="O104" s="35">
        <f t="shared" si="40"/>
        <v>-0.53754332781629355</v>
      </c>
      <c r="P104" s="35">
        <f t="shared" si="40"/>
        <v>-0.53712065561686195</v>
      </c>
      <c r="Q104" s="35">
        <f t="shared" si="40"/>
        <v>-0.51560648549221777</v>
      </c>
      <c r="R104" s="35">
        <f t="shared" si="40"/>
        <v>-0.50409231536757337</v>
      </c>
      <c r="S104" s="35">
        <f t="shared" si="40"/>
        <v>-0.49257814524292898</v>
      </c>
      <c r="T104" s="35">
        <f t="shared" si="40"/>
        <v>-0.48106397511828436</v>
      </c>
    </row>
    <row r="105" spans="1:20" ht="15" hidden="1" customHeight="1" x14ac:dyDescent="0.3">
      <c r="B105" s="11" t="s">
        <v>31</v>
      </c>
      <c r="C105" s="34">
        <f t="shared" ref="C105:T105" si="41">C$80*1000/$A110</f>
        <v>38.46153846153846</v>
      </c>
      <c r="D105" s="34">
        <f t="shared" si="41"/>
        <v>51.282051282051285</v>
      </c>
      <c r="E105" s="34">
        <f t="shared" si="41"/>
        <v>64.102564102564102</v>
      </c>
      <c r="F105" s="34">
        <f t="shared" si="41"/>
        <v>76.92307692307692</v>
      </c>
      <c r="G105" s="34">
        <f t="shared" si="41"/>
        <v>89.743589743589737</v>
      </c>
      <c r="H105" s="34">
        <f t="shared" si="41"/>
        <v>102.56410256410257</v>
      </c>
      <c r="I105" s="34">
        <f t="shared" si="41"/>
        <v>115.38461538461539</v>
      </c>
      <c r="J105" s="34">
        <f t="shared" si="41"/>
        <v>128.2051282051282</v>
      </c>
      <c r="K105" s="34">
        <f t="shared" si="41"/>
        <v>141.02564102564102</v>
      </c>
      <c r="L105" s="34">
        <f t="shared" si="41"/>
        <v>153.84615384615384</v>
      </c>
      <c r="M105" s="34">
        <f t="shared" si="41"/>
        <v>166.66666666666666</v>
      </c>
      <c r="N105" s="34">
        <f t="shared" si="41"/>
        <v>179.48717948717947</v>
      </c>
      <c r="O105" s="34">
        <f t="shared" si="41"/>
        <v>192.30769230769232</v>
      </c>
      <c r="P105" s="34">
        <f t="shared" si="41"/>
        <v>205.12820512820514</v>
      </c>
      <c r="Q105" s="34">
        <f t="shared" si="41"/>
        <v>217.94871794871796</v>
      </c>
      <c r="R105" s="34">
        <f t="shared" si="41"/>
        <v>230.76923076923077</v>
      </c>
      <c r="S105" s="34">
        <f t="shared" si="41"/>
        <v>243.58974358974359</v>
      </c>
      <c r="T105" s="34">
        <f t="shared" si="41"/>
        <v>256.41025641025641</v>
      </c>
    </row>
    <row r="106" spans="1:20" ht="18" hidden="1" customHeight="1" x14ac:dyDescent="0.35">
      <c r="B106" s="11" t="s">
        <v>30</v>
      </c>
      <c r="C106" s="35">
        <f>IF(C105&gt;=50,IF(C105&lt;=200,$C$73*(C105-$B$67)+1,$C$75*(C105-$H$67)+0.8),1)</f>
        <v>1</v>
      </c>
      <c r="D106" s="35">
        <f>IF(D105&gt;=50,IF(D105&lt;=200,$C$73*(D105-$B$67)+1,$C$75*(D105-$H$67)+0.8),1)</f>
        <v>0.9982905982905983</v>
      </c>
      <c r="E106" s="35">
        <f>IF(E105&gt;=50,IF(E105&lt;=200,$C$73*(E105-$B$67)+1,$C$75*(E105-$H$67)+0.8),1)</f>
        <v>0.98119658119658115</v>
      </c>
      <c r="F106" s="35">
        <f t="shared" ref="F106" si="42">IF(F105&gt;=50,IF(F105&lt;=200,$C$73*(F105-$B$67)+1,$C$75*(F105-$H$67)+0.8),1)</f>
        <v>0.96410256410256412</v>
      </c>
      <c r="G106" s="35">
        <f t="shared" ref="G106" si="43">IF(G105&gt;=50,IF(G105&lt;=200,$C$73*(G105-$B$67)+1,$C$75*(G105-$H$67)+0.8),1)</f>
        <v>0.94700854700854697</v>
      </c>
      <c r="H106" s="35">
        <f t="shared" ref="H106" si="44">IF(H105&gt;=50,IF(H105&lt;=200,$C$73*(H105-$B$67)+1,$C$75*(H105-$H$67)+0.8),1)</f>
        <v>0.92991452991452994</v>
      </c>
      <c r="I106" s="35">
        <f t="shared" ref="I106" si="45">IF(I105&gt;=50,IF(I105&lt;=200,$C$73*(I105-$B$67)+1,$C$75*(I105-$H$67)+0.8),1)</f>
        <v>0.9128205128205128</v>
      </c>
      <c r="J106" s="35">
        <f t="shared" ref="J106" si="46">IF(J105&gt;=50,IF(J105&lt;=200,$C$73*(J105-$B$67)+1,$C$75*(J105-$H$67)+0.8),1)</f>
        <v>0.89572649572649576</v>
      </c>
      <c r="K106" s="35">
        <f t="shared" ref="K106" si="47">IF(K105&gt;=50,IF(K105&lt;=200,$C$73*(K105-$B$67)+1,$C$75*(K105-$H$67)+0.8),1)</f>
        <v>0.87863247863247862</v>
      </c>
      <c r="L106" s="35">
        <f t="shared" ref="L106" si="48">IF(L105&gt;=50,IF(L105&lt;=200,$C$73*(L105-$B$67)+1,$C$75*(L105-$H$67)+0.8),1)</f>
        <v>0.86153846153846159</v>
      </c>
      <c r="M106" s="35">
        <f t="shared" ref="M106" si="49">IF(M105&gt;=50,IF(M105&lt;=200,$C$73*(M105-$B$67)+1,$C$75*(M105-$H$67)+0.8),1)</f>
        <v>0.84444444444444455</v>
      </c>
      <c r="N106" s="35">
        <f t="shared" ref="N106" si="50">IF(N105&gt;=50,IF(N105&lt;=200,$C$73*(N105-$B$67)+1,$C$75*(N105-$H$67)+0.8),1)</f>
        <v>0.82735042735042741</v>
      </c>
      <c r="O106" s="35">
        <f t="shared" ref="O106" si="51">IF(O105&gt;=50,IF(O105&lt;=200,$C$73*(O105-$B$67)+1,$C$75*(O105-$H$67)+0.8),1)</f>
        <v>0.81025641025641026</v>
      </c>
      <c r="P106" s="35">
        <f t="shared" ref="P106" si="52">IF(P105&gt;=50,IF(P105&lt;=200,$C$73*(P105-$B$67)+1,$C$75*(P105-$H$67)+0.8),1)</f>
        <v>0.79658119658119664</v>
      </c>
      <c r="Q106" s="35">
        <f t="shared" ref="Q106" si="53">IF(Q105&gt;=50,IF(Q105&lt;=200,$C$73*(Q105-$B$67)+1,$C$75*(Q105-$H$67)+0.8),1)</f>
        <v>0.78803418803418812</v>
      </c>
      <c r="R106" s="35">
        <f t="shared" ref="R106" si="54">IF(R105&gt;=50,IF(R105&lt;=200,$C$73*(R105-$B$67)+1,$C$75*(R105-$H$67)+0.8),1)</f>
        <v>0.77948717948717949</v>
      </c>
      <c r="S106" s="35">
        <f t="shared" ref="S106" si="55">IF(S105&gt;=50,IF(S105&lt;=200,$C$73*(S105-$B$67)+1,$C$75*(S105-$H$67)+0.8),1)</f>
        <v>0.77094017094017098</v>
      </c>
      <c r="T106" s="35">
        <f t="shared" ref="T106" si="56">IF(T105&gt;=50,IF(T105&lt;=200,$C$73*(T105-$B$67)+1,$C$75*(T105-$H$67)+0.8),1)</f>
        <v>0.76239316239316246</v>
      </c>
    </row>
    <row r="107" spans="1:20" ht="16.2" x14ac:dyDescent="0.3">
      <c r="A107" s="9" t="s">
        <v>60</v>
      </c>
      <c r="B107" s="9">
        <v>250</v>
      </c>
      <c r="C107" s="12">
        <f t="shared" ref="C107:T107" si="57">ROUNDUP(C101*100^2/$B107,0)</f>
        <v>87</v>
      </c>
      <c r="D107" s="12">
        <f t="shared" si="57"/>
        <v>87</v>
      </c>
      <c r="E107" s="12">
        <f t="shared" si="57"/>
        <v>85</v>
      </c>
      <c r="F107" s="12">
        <f t="shared" si="57"/>
        <v>84</v>
      </c>
      <c r="G107" s="12">
        <f t="shared" si="57"/>
        <v>82</v>
      </c>
      <c r="H107" s="12">
        <f t="shared" si="57"/>
        <v>81</v>
      </c>
      <c r="I107" s="12">
        <f t="shared" si="57"/>
        <v>79</v>
      </c>
      <c r="J107" s="12">
        <f t="shared" si="57"/>
        <v>78</v>
      </c>
      <c r="K107" s="12">
        <f t="shared" si="57"/>
        <v>77</v>
      </c>
      <c r="L107" s="12">
        <f t="shared" si="57"/>
        <v>75</v>
      </c>
      <c r="M107" s="12">
        <f t="shared" si="57"/>
        <v>74</v>
      </c>
      <c r="N107" s="12">
        <f t="shared" si="57"/>
        <v>72</v>
      </c>
      <c r="O107" s="12">
        <f t="shared" si="57"/>
        <v>71</v>
      </c>
      <c r="P107" s="12">
        <f t="shared" si="57"/>
        <v>69</v>
      </c>
      <c r="Q107" s="12">
        <f t="shared" si="57"/>
        <v>69</v>
      </c>
      <c r="R107" s="12">
        <f t="shared" si="57"/>
        <v>68</v>
      </c>
      <c r="S107" s="12">
        <f t="shared" si="57"/>
        <v>67</v>
      </c>
      <c r="T107" s="12">
        <f t="shared" si="57"/>
        <v>66</v>
      </c>
    </row>
    <row r="108" spans="1:20" x14ac:dyDescent="0.3">
      <c r="A108" s="9">
        <v>8900</v>
      </c>
      <c r="B108" s="9">
        <v>300</v>
      </c>
      <c r="C108" s="12">
        <f t="shared" ref="C108:T108" si="58">ROUNDUP(C101*100^2/$B108,0)</f>
        <v>73</v>
      </c>
      <c r="D108" s="12">
        <f t="shared" si="58"/>
        <v>72</v>
      </c>
      <c r="E108" s="12">
        <f t="shared" si="58"/>
        <v>71</v>
      </c>
      <c r="F108" s="12">
        <f t="shared" si="58"/>
        <v>70</v>
      </c>
      <c r="G108" s="12">
        <f t="shared" si="58"/>
        <v>69</v>
      </c>
      <c r="H108" s="12">
        <f t="shared" si="58"/>
        <v>68</v>
      </c>
      <c r="I108" s="12">
        <f t="shared" si="58"/>
        <v>66</v>
      </c>
      <c r="J108" s="12">
        <f t="shared" si="58"/>
        <v>65</v>
      </c>
      <c r="K108" s="12">
        <f t="shared" si="58"/>
        <v>64</v>
      </c>
      <c r="L108" s="12">
        <f t="shared" si="58"/>
        <v>63</v>
      </c>
      <c r="M108" s="12">
        <f t="shared" si="58"/>
        <v>61</v>
      </c>
      <c r="N108" s="12">
        <f t="shared" si="58"/>
        <v>60</v>
      </c>
      <c r="O108" s="12">
        <f t="shared" si="58"/>
        <v>59</v>
      </c>
      <c r="P108" s="12">
        <f t="shared" si="58"/>
        <v>58</v>
      </c>
      <c r="Q108" s="12">
        <f t="shared" si="58"/>
        <v>57</v>
      </c>
      <c r="R108" s="12">
        <f t="shared" si="58"/>
        <v>57</v>
      </c>
      <c r="S108" s="12">
        <f t="shared" si="58"/>
        <v>56</v>
      </c>
      <c r="T108" s="12">
        <f t="shared" si="58"/>
        <v>55</v>
      </c>
    </row>
    <row r="109" spans="1:20" x14ac:dyDescent="0.3">
      <c r="A109" s="9" t="s">
        <v>61</v>
      </c>
      <c r="B109" s="9">
        <v>350</v>
      </c>
      <c r="C109" s="12">
        <f t="shared" ref="C109:T109" si="59">ROUNDUP(C101*100^2/$B109,0)</f>
        <v>62</v>
      </c>
      <c r="D109" s="12">
        <f t="shared" si="59"/>
        <v>62</v>
      </c>
      <c r="E109" s="12">
        <f t="shared" si="59"/>
        <v>61</v>
      </c>
      <c r="F109" s="12">
        <f t="shared" si="59"/>
        <v>60</v>
      </c>
      <c r="G109" s="12">
        <f t="shared" si="59"/>
        <v>59</v>
      </c>
      <c r="H109" s="12">
        <f t="shared" si="59"/>
        <v>58</v>
      </c>
      <c r="I109" s="12">
        <f t="shared" si="59"/>
        <v>57</v>
      </c>
      <c r="J109" s="12">
        <f t="shared" si="59"/>
        <v>56</v>
      </c>
      <c r="K109" s="12">
        <f t="shared" si="59"/>
        <v>55</v>
      </c>
      <c r="L109" s="12">
        <f t="shared" si="59"/>
        <v>54</v>
      </c>
      <c r="M109" s="12">
        <f t="shared" si="59"/>
        <v>53</v>
      </c>
      <c r="N109" s="12">
        <f t="shared" si="59"/>
        <v>52</v>
      </c>
      <c r="O109" s="12">
        <f t="shared" si="59"/>
        <v>51</v>
      </c>
      <c r="P109" s="12">
        <f t="shared" si="59"/>
        <v>50</v>
      </c>
      <c r="Q109" s="12">
        <f t="shared" si="59"/>
        <v>49</v>
      </c>
      <c r="R109" s="12">
        <f t="shared" si="59"/>
        <v>49</v>
      </c>
      <c r="S109" s="12">
        <f t="shared" si="59"/>
        <v>48</v>
      </c>
      <c r="T109" s="12">
        <f t="shared" si="59"/>
        <v>48</v>
      </c>
    </row>
    <row r="110" spans="1:20" x14ac:dyDescent="0.3">
      <c r="A110" s="9">
        <v>78</v>
      </c>
      <c r="B110" s="13">
        <v>400</v>
      </c>
      <c r="C110" s="14">
        <f t="shared" ref="C110:T110" si="60">ROUNDUP(C101*100^2/$B110,0)</f>
        <v>55</v>
      </c>
      <c r="D110" s="14">
        <f t="shared" si="60"/>
        <v>54</v>
      </c>
      <c r="E110" s="14">
        <f t="shared" si="60"/>
        <v>54</v>
      </c>
      <c r="F110" s="14">
        <f t="shared" si="60"/>
        <v>53</v>
      </c>
      <c r="G110" s="14">
        <f t="shared" si="60"/>
        <v>52</v>
      </c>
      <c r="H110" s="14">
        <f t="shared" si="60"/>
        <v>51</v>
      </c>
      <c r="I110" s="14">
        <f t="shared" si="60"/>
        <v>50</v>
      </c>
      <c r="J110" s="14">
        <f t="shared" si="60"/>
        <v>49</v>
      </c>
      <c r="K110" s="14">
        <f t="shared" si="60"/>
        <v>48</v>
      </c>
      <c r="L110" s="14">
        <f t="shared" si="60"/>
        <v>47</v>
      </c>
      <c r="M110" s="14">
        <f t="shared" si="60"/>
        <v>46</v>
      </c>
      <c r="N110" s="14">
        <f t="shared" si="60"/>
        <v>45</v>
      </c>
      <c r="O110" s="14">
        <f t="shared" si="60"/>
        <v>44</v>
      </c>
      <c r="P110" s="14">
        <f t="shared" si="60"/>
        <v>44</v>
      </c>
      <c r="Q110" s="14">
        <f t="shared" si="60"/>
        <v>43</v>
      </c>
      <c r="R110" s="14">
        <f t="shared" si="60"/>
        <v>43</v>
      </c>
      <c r="S110" s="14">
        <f t="shared" si="60"/>
        <v>42</v>
      </c>
      <c r="T110" s="14">
        <f t="shared" si="60"/>
        <v>42</v>
      </c>
    </row>
    <row r="111" spans="1:20" x14ac:dyDescent="0.3">
      <c r="A111" s="40" t="s">
        <v>53</v>
      </c>
      <c r="B111" s="68" t="s">
        <v>42</v>
      </c>
      <c r="C111" s="67">
        <f t="shared" ref="C111:D111" si="61">0.9*2.78*10^-5*$A118^1.25*C116</f>
        <v>4.57278806430645</v>
      </c>
      <c r="D111" s="67">
        <f t="shared" si="61"/>
        <v>4.57278806430645</v>
      </c>
      <c r="E111" s="67">
        <f t="shared" ref="E111" si="62">0.9*2.78*10^-5*$A118^1.25*E116</f>
        <v>4.57278806430645</v>
      </c>
      <c r="F111" s="67">
        <f t="shared" ref="F111:T111" si="63">0.9*2.78*10^-5*$A118^1.25*F116</f>
        <v>4.5292377017892456</v>
      </c>
      <c r="G111" s="67">
        <f t="shared" si="63"/>
        <v>4.4711705517663063</v>
      </c>
      <c r="H111" s="67">
        <f t="shared" si="63"/>
        <v>4.4131034017433679</v>
      </c>
      <c r="I111" s="67">
        <f t="shared" si="63"/>
        <v>4.3550362517204286</v>
      </c>
      <c r="J111" s="67">
        <f t="shared" si="63"/>
        <v>4.2969691016974894</v>
      </c>
      <c r="K111" s="67">
        <f t="shared" si="63"/>
        <v>4.238901951674551</v>
      </c>
      <c r="L111" s="67">
        <f t="shared" si="63"/>
        <v>4.1808348016516117</v>
      </c>
      <c r="M111" s="67">
        <f t="shared" si="63"/>
        <v>4.1227676516286724</v>
      </c>
      <c r="N111" s="67">
        <f t="shared" si="63"/>
        <v>4.0647005016057332</v>
      </c>
      <c r="O111" s="67">
        <f t="shared" si="63"/>
        <v>4.0066333515827939</v>
      </c>
      <c r="P111" s="67">
        <f t="shared" si="63"/>
        <v>3.9485662015598555</v>
      </c>
      <c r="Q111" s="67">
        <f t="shared" si="63"/>
        <v>3.8904990515369167</v>
      </c>
      <c r="R111" s="67">
        <f t="shared" si="63"/>
        <v>3.8324319015139774</v>
      </c>
      <c r="S111" s="67">
        <f t="shared" si="63"/>
        <v>3.7743647514910381</v>
      </c>
      <c r="T111" s="67">
        <f t="shared" si="63"/>
        <v>3.7162976014680988</v>
      </c>
    </row>
    <row r="112" spans="1:20" x14ac:dyDescent="0.3">
      <c r="B112" s="68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</row>
    <row r="113" spans="1:20" ht="15" hidden="1" customHeight="1" x14ac:dyDescent="0.3">
      <c r="B113" s="71" t="s">
        <v>55</v>
      </c>
      <c r="C113" s="9">
        <v>4.71</v>
      </c>
      <c r="D113" s="9">
        <v>4.71</v>
      </c>
      <c r="E113" s="9">
        <v>4.71</v>
      </c>
      <c r="F113" s="9">
        <v>4.63</v>
      </c>
      <c r="G113" s="9">
        <v>4.57</v>
      </c>
      <c r="H113" s="9">
        <v>4.51</v>
      </c>
      <c r="I113" s="9">
        <v>4.46</v>
      </c>
      <c r="J113" s="9">
        <v>4.4000000000000004</v>
      </c>
      <c r="K113" s="9">
        <v>4.3499999999999996</v>
      </c>
      <c r="L113" s="9">
        <v>4.29</v>
      </c>
      <c r="M113" s="9">
        <v>4.24</v>
      </c>
      <c r="N113" s="9">
        <v>4.18</v>
      </c>
      <c r="O113" s="9">
        <v>4.13</v>
      </c>
      <c r="P113" s="9">
        <v>4.08</v>
      </c>
      <c r="Q113" s="9">
        <v>4.03</v>
      </c>
      <c r="R113" s="9">
        <v>3.98</v>
      </c>
      <c r="S113" s="9">
        <v>3.93</v>
      </c>
      <c r="T113" s="9">
        <v>3.89</v>
      </c>
    </row>
    <row r="114" spans="1:20" ht="15" hidden="1" customHeight="1" x14ac:dyDescent="0.3">
      <c r="A114" s="9"/>
      <c r="B114" s="71"/>
      <c r="C114" s="35">
        <f>C111-C113</f>
        <v>-0.13721193569354995</v>
      </c>
      <c r="D114" s="35">
        <f>D111-D113</f>
        <v>-0.13721193569354995</v>
      </c>
      <c r="E114" s="35">
        <f>E111-E113</f>
        <v>-0.13721193569354995</v>
      </c>
      <c r="F114" s="35">
        <f t="shared" ref="F114:T114" si="64">F111-F113</f>
        <v>-0.10076229821075433</v>
      </c>
      <c r="G114" s="35">
        <f t="shared" si="64"/>
        <v>-9.8829448233693995E-2</v>
      </c>
      <c r="H114" s="35">
        <f t="shared" si="64"/>
        <v>-9.6896598256631883E-2</v>
      </c>
      <c r="I114" s="35">
        <f t="shared" si="64"/>
        <v>-0.10496374827957133</v>
      </c>
      <c r="J114" s="35">
        <f t="shared" si="64"/>
        <v>-0.103030898302511</v>
      </c>
      <c r="K114" s="35">
        <f t="shared" si="64"/>
        <v>-0.11109804832544867</v>
      </c>
      <c r="L114" s="35">
        <f t="shared" si="64"/>
        <v>-0.10916519834838834</v>
      </c>
      <c r="M114" s="35">
        <f t="shared" si="64"/>
        <v>-0.11723234837132779</v>
      </c>
      <c r="N114" s="35">
        <f t="shared" si="64"/>
        <v>-0.11529949839426656</v>
      </c>
      <c r="O114" s="35">
        <f t="shared" si="64"/>
        <v>-0.12336664841720602</v>
      </c>
      <c r="P114" s="35">
        <f t="shared" si="64"/>
        <v>-0.13143379844014458</v>
      </c>
      <c r="Q114" s="35">
        <f t="shared" si="64"/>
        <v>-0.13950094846308358</v>
      </c>
      <c r="R114" s="35">
        <f t="shared" si="64"/>
        <v>-0.14756809848602259</v>
      </c>
      <c r="S114" s="35">
        <f t="shared" si="64"/>
        <v>-0.15563524850896204</v>
      </c>
      <c r="T114" s="35">
        <f t="shared" si="64"/>
        <v>-0.17370239853190128</v>
      </c>
    </row>
    <row r="115" spans="1:20" ht="15" hidden="1" customHeight="1" x14ac:dyDescent="0.3">
      <c r="B115" s="11" t="s">
        <v>31</v>
      </c>
      <c r="C115" s="34">
        <f t="shared" ref="C115:T115" si="65">C$80*1000/$A120</f>
        <v>28.571428571428573</v>
      </c>
      <c r="D115" s="34">
        <f t="shared" si="65"/>
        <v>38.095238095238095</v>
      </c>
      <c r="E115" s="34">
        <f t="shared" si="65"/>
        <v>47.61904761904762</v>
      </c>
      <c r="F115" s="34">
        <f t="shared" si="65"/>
        <v>57.142857142857146</v>
      </c>
      <c r="G115" s="34">
        <f t="shared" si="65"/>
        <v>66.666666666666671</v>
      </c>
      <c r="H115" s="34">
        <f t="shared" si="65"/>
        <v>76.19047619047619</v>
      </c>
      <c r="I115" s="34">
        <f t="shared" si="65"/>
        <v>85.714285714285708</v>
      </c>
      <c r="J115" s="34">
        <f t="shared" si="65"/>
        <v>95.238095238095241</v>
      </c>
      <c r="K115" s="34">
        <f t="shared" si="65"/>
        <v>104.76190476190476</v>
      </c>
      <c r="L115" s="34">
        <f t="shared" si="65"/>
        <v>114.28571428571429</v>
      </c>
      <c r="M115" s="34">
        <f t="shared" si="65"/>
        <v>123.80952380952381</v>
      </c>
      <c r="N115" s="34">
        <f t="shared" si="65"/>
        <v>133.33333333333334</v>
      </c>
      <c r="O115" s="34">
        <f t="shared" si="65"/>
        <v>142.85714285714286</v>
      </c>
      <c r="P115" s="34">
        <f t="shared" si="65"/>
        <v>152.38095238095238</v>
      </c>
      <c r="Q115" s="34">
        <f t="shared" si="65"/>
        <v>161.9047619047619</v>
      </c>
      <c r="R115" s="34">
        <f t="shared" si="65"/>
        <v>171.42857142857142</v>
      </c>
      <c r="S115" s="34">
        <f t="shared" si="65"/>
        <v>180.95238095238096</v>
      </c>
      <c r="T115" s="34">
        <f t="shared" si="65"/>
        <v>190.47619047619048</v>
      </c>
    </row>
    <row r="116" spans="1:20" ht="18" hidden="1" customHeight="1" x14ac:dyDescent="0.35">
      <c r="B116" s="11" t="s">
        <v>30</v>
      </c>
      <c r="C116" s="35">
        <f>IF(C115&gt;=50,IF(C115&lt;=200,$C$73*(C115-$B$67)+1,$C$75*(C115-$H$67)+0.8),1)</f>
        <v>1</v>
      </c>
      <c r="D116" s="35">
        <f>IF(D115&gt;=50,IF(D115&lt;=200,$C$73*(D115-$B$67)+1,$C$75*(D115-$H$67)+0.8),1)</f>
        <v>1</v>
      </c>
      <c r="E116" s="35">
        <f>IF(E115&gt;=50,IF(E115&lt;=200,$C$73*(E115-$B$67)+1,$C$75*(E115-$H$67)+0.8),1)</f>
        <v>1</v>
      </c>
      <c r="F116" s="35">
        <f t="shared" ref="F116" si="66">IF(F115&gt;=50,IF(F115&lt;=200,$C$73*(F115-$B$67)+1,$C$75*(F115-$H$67)+0.8),1)</f>
        <v>0.99047619047619051</v>
      </c>
      <c r="G116" s="35">
        <f t="shared" ref="G116" si="67">IF(G115&gt;=50,IF(G115&lt;=200,$C$73*(G115-$B$67)+1,$C$75*(G115-$H$67)+0.8),1)</f>
        <v>0.97777777777777775</v>
      </c>
      <c r="H116" s="35">
        <f t="shared" ref="H116" si="68">IF(H115&gt;=50,IF(H115&lt;=200,$C$73*(H115-$B$67)+1,$C$75*(H115-$H$67)+0.8),1)</f>
        <v>0.96507936507936509</v>
      </c>
      <c r="I116" s="35">
        <f t="shared" ref="I116" si="69">IF(I115&gt;=50,IF(I115&lt;=200,$C$73*(I115-$B$67)+1,$C$75*(I115-$H$67)+0.8),1)</f>
        <v>0.95238095238095244</v>
      </c>
      <c r="J116" s="35">
        <f t="shared" ref="J116" si="70">IF(J115&gt;=50,IF(J115&lt;=200,$C$73*(J115-$B$67)+1,$C$75*(J115-$H$67)+0.8),1)</f>
        <v>0.93968253968253967</v>
      </c>
      <c r="K116" s="35">
        <f t="shared" ref="K116" si="71">IF(K115&gt;=50,IF(K115&lt;=200,$C$73*(K115-$B$67)+1,$C$75*(K115-$H$67)+0.8),1)</f>
        <v>0.92698412698412702</v>
      </c>
      <c r="L116" s="35">
        <f t="shared" ref="L116" si="72">IF(L115&gt;=50,IF(L115&lt;=200,$C$73*(L115-$B$67)+1,$C$75*(L115-$H$67)+0.8),1)</f>
        <v>0.91428571428571426</v>
      </c>
      <c r="M116" s="35">
        <f t="shared" ref="M116" si="73">IF(M115&gt;=50,IF(M115&lt;=200,$C$73*(M115-$B$67)+1,$C$75*(M115-$H$67)+0.8),1)</f>
        <v>0.9015873015873016</v>
      </c>
      <c r="N116" s="35">
        <f t="shared" ref="N116" si="74">IF(N115&gt;=50,IF(N115&lt;=200,$C$73*(N115-$B$67)+1,$C$75*(N115-$H$67)+0.8),1)</f>
        <v>0.88888888888888884</v>
      </c>
      <c r="O116" s="35">
        <f t="shared" ref="O116" si="75">IF(O115&gt;=50,IF(O115&lt;=200,$C$73*(O115-$B$67)+1,$C$75*(O115-$H$67)+0.8),1)</f>
        <v>0.87619047619047619</v>
      </c>
      <c r="P116" s="35">
        <f t="shared" ref="P116" si="76">IF(P115&gt;=50,IF(P115&lt;=200,$C$73*(P115-$B$67)+1,$C$75*(P115-$H$67)+0.8),1)</f>
        <v>0.86349206349206353</v>
      </c>
      <c r="Q116" s="35">
        <f t="shared" ref="Q116" si="77">IF(Q115&gt;=50,IF(Q115&lt;=200,$C$73*(Q115-$B$67)+1,$C$75*(Q115-$H$67)+0.8),1)</f>
        <v>0.85079365079365088</v>
      </c>
      <c r="R116" s="35">
        <f t="shared" ref="R116" si="78">IF(R115&gt;=50,IF(R115&lt;=200,$C$73*(R115-$B$67)+1,$C$75*(R115-$H$67)+0.8),1)</f>
        <v>0.83809523809523812</v>
      </c>
      <c r="S116" s="35">
        <f t="shared" ref="S116" si="79">IF(S115&gt;=50,IF(S115&lt;=200,$C$73*(S115-$B$67)+1,$C$75*(S115-$H$67)+0.8),1)</f>
        <v>0.82539682539682535</v>
      </c>
      <c r="T116" s="35">
        <f t="shared" ref="T116" si="80">IF(T115&gt;=50,IF(T115&lt;=200,$C$73*(T115-$B$67)+1,$C$75*(T115-$H$67)+0.8),1)</f>
        <v>0.8126984126984127</v>
      </c>
    </row>
    <row r="117" spans="1:20" ht="16.2" x14ac:dyDescent="0.3">
      <c r="A117" s="9" t="s">
        <v>60</v>
      </c>
      <c r="B117" s="9">
        <v>250</v>
      </c>
      <c r="C117" s="12">
        <f t="shared" ref="C117:T117" si="81">ROUNDUP(C111*100^2/$B117,0)</f>
        <v>183</v>
      </c>
      <c r="D117" s="12">
        <f t="shared" si="81"/>
        <v>183</v>
      </c>
      <c r="E117" s="12">
        <f t="shared" si="81"/>
        <v>183</v>
      </c>
      <c r="F117" s="12">
        <f t="shared" si="81"/>
        <v>182</v>
      </c>
      <c r="G117" s="12">
        <f t="shared" si="81"/>
        <v>179</v>
      </c>
      <c r="H117" s="12">
        <f t="shared" si="81"/>
        <v>177</v>
      </c>
      <c r="I117" s="12">
        <f t="shared" si="81"/>
        <v>175</v>
      </c>
      <c r="J117" s="12">
        <f t="shared" si="81"/>
        <v>172</v>
      </c>
      <c r="K117" s="12">
        <f t="shared" si="81"/>
        <v>170</v>
      </c>
      <c r="L117" s="12">
        <f t="shared" si="81"/>
        <v>168</v>
      </c>
      <c r="M117" s="12">
        <f t="shared" si="81"/>
        <v>165</v>
      </c>
      <c r="N117" s="12">
        <f t="shared" si="81"/>
        <v>163</v>
      </c>
      <c r="O117" s="12">
        <f t="shared" si="81"/>
        <v>161</v>
      </c>
      <c r="P117" s="12">
        <f t="shared" si="81"/>
        <v>158</v>
      </c>
      <c r="Q117" s="12">
        <f t="shared" si="81"/>
        <v>156</v>
      </c>
      <c r="R117" s="12">
        <f t="shared" si="81"/>
        <v>154</v>
      </c>
      <c r="S117" s="12">
        <f t="shared" si="81"/>
        <v>151</v>
      </c>
      <c r="T117" s="12">
        <f t="shared" si="81"/>
        <v>149</v>
      </c>
    </row>
    <row r="118" spans="1:20" x14ac:dyDescent="0.3">
      <c r="A118" s="9">
        <v>16200</v>
      </c>
      <c r="B118" s="9">
        <v>300</v>
      </c>
      <c r="C118" s="12">
        <f t="shared" ref="C118:T118" si="82">ROUNDUP(C111*100^2/$B118,0)</f>
        <v>153</v>
      </c>
      <c r="D118" s="12">
        <f t="shared" si="82"/>
        <v>153</v>
      </c>
      <c r="E118" s="12">
        <f t="shared" si="82"/>
        <v>153</v>
      </c>
      <c r="F118" s="12">
        <f t="shared" si="82"/>
        <v>151</v>
      </c>
      <c r="G118" s="12">
        <f t="shared" si="82"/>
        <v>150</v>
      </c>
      <c r="H118" s="12">
        <f t="shared" si="82"/>
        <v>148</v>
      </c>
      <c r="I118" s="12">
        <f t="shared" si="82"/>
        <v>146</v>
      </c>
      <c r="J118" s="12">
        <f t="shared" si="82"/>
        <v>144</v>
      </c>
      <c r="K118" s="12">
        <f t="shared" si="82"/>
        <v>142</v>
      </c>
      <c r="L118" s="12">
        <f t="shared" si="82"/>
        <v>140</v>
      </c>
      <c r="M118" s="12">
        <f t="shared" si="82"/>
        <v>138</v>
      </c>
      <c r="N118" s="12">
        <f t="shared" si="82"/>
        <v>136</v>
      </c>
      <c r="O118" s="12">
        <f t="shared" si="82"/>
        <v>134</v>
      </c>
      <c r="P118" s="12">
        <f t="shared" si="82"/>
        <v>132</v>
      </c>
      <c r="Q118" s="12">
        <f t="shared" si="82"/>
        <v>130</v>
      </c>
      <c r="R118" s="12">
        <f t="shared" si="82"/>
        <v>128</v>
      </c>
      <c r="S118" s="12">
        <f t="shared" si="82"/>
        <v>126</v>
      </c>
      <c r="T118" s="12">
        <f t="shared" si="82"/>
        <v>124</v>
      </c>
    </row>
    <row r="119" spans="1:20" x14ac:dyDescent="0.3">
      <c r="A119" s="9" t="s">
        <v>61</v>
      </c>
      <c r="B119" s="9">
        <v>350</v>
      </c>
      <c r="C119" s="12">
        <f t="shared" ref="C119:T119" si="83">ROUNDUP(C111*100^2/$B119,0)</f>
        <v>131</v>
      </c>
      <c r="D119" s="12">
        <f t="shared" si="83"/>
        <v>131</v>
      </c>
      <c r="E119" s="12">
        <f t="shared" si="83"/>
        <v>131</v>
      </c>
      <c r="F119" s="12">
        <f t="shared" si="83"/>
        <v>130</v>
      </c>
      <c r="G119" s="12">
        <f t="shared" si="83"/>
        <v>128</v>
      </c>
      <c r="H119" s="12">
        <f t="shared" si="83"/>
        <v>127</v>
      </c>
      <c r="I119" s="12">
        <f t="shared" si="83"/>
        <v>125</v>
      </c>
      <c r="J119" s="12">
        <f t="shared" si="83"/>
        <v>123</v>
      </c>
      <c r="K119" s="12">
        <f t="shared" si="83"/>
        <v>122</v>
      </c>
      <c r="L119" s="12">
        <f t="shared" si="83"/>
        <v>120</v>
      </c>
      <c r="M119" s="12">
        <f t="shared" si="83"/>
        <v>118</v>
      </c>
      <c r="N119" s="12">
        <f t="shared" si="83"/>
        <v>117</v>
      </c>
      <c r="O119" s="12">
        <f t="shared" si="83"/>
        <v>115</v>
      </c>
      <c r="P119" s="12">
        <f t="shared" si="83"/>
        <v>113</v>
      </c>
      <c r="Q119" s="12">
        <f t="shared" si="83"/>
        <v>112</v>
      </c>
      <c r="R119" s="12">
        <f t="shared" si="83"/>
        <v>110</v>
      </c>
      <c r="S119" s="12">
        <f t="shared" si="83"/>
        <v>108</v>
      </c>
      <c r="T119" s="12">
        <f t="shared" si="83"/>
        <v>107</v>
      </c>
    </row>
    <row r="120" spans="1:20" x14ac:dyDescent="0.3">
      <c r="A120" s="13">
        <v>105</v>
      </c>
      <c r="B120" s="13">
        <v>400</v>
      </c>
      <c r="C120" s="14">
        <f t="shared" ref="C120:T120" si="84">ROUNDUP(C111*100^2/$B120,0)</f>
        <v>115</v>
      </c>
      <c r="D120" s="14">
        <f t="shared" si="84"/>
        <v>115</v>
      </c>
      <c r="E120" s="14">
        <f t="shared" si="84"/>
        <v>115</v>
      </c>
      <c r="F120" s="14">
        <f t="shared" si="84"/>
        <v>114</v>
      </c>
      <c r="G120" s="14">
        <f t="shared" si="84"/>
        <v>112</v>
      </c>
      <c r="H120" s="14">
        <f t="shared" si="84"/>
        <v>111</v>
      </c>
      <c r="I120" s="14">
        <f t="shared" si="84"/>
        <v>109</v>
      </c>
      <c r="J120" s="14">
        <f t="shared" si="84"/>
        <v>108</v>
      </c>
      <c r="K120" s="14">
        <f t="shared" si="84"/>
        <v>106</v>
      </c>
      <c r="L120" s="14">
        <f t="shared" si="84"/>
        <v>105</v>
      </c>
      <c r="M120" s="14">
        <f t="shared" si="84"/>
        <v>104</v>
      </c>
      <c r="N120" s="14">
        <f t="shared" si="84"/>
        <v>102</v>
      </c>
      <c r="O120" s="14">
        <f t="shared" si="84"/>
        <v>101</v>
      </c>
      <c r="P120" s="14">
        <f t="shared" si="84"/>
        <v>99</v>
      </c>
      <c r="Q120" s="14">
        <f t="shared" si="84"/>
        <v>98</v>
      </c>
      <c r="R120" s="14">
        <f t="shared" si="84"/>
        <v>96</v>
      </c>
      <c r="S120" s="14">
        <f t="shared" si="84"/>
        <v>95</v>
      </c>
      <c r="T120" s="14">
        <f t="shared" si="84"/>
        <v>93</v>
      </c>
    </row>
    <row r="121" spans="1:20" ht="15.6" x14ac:dyDescent="0.35">
      <c r="A121" t="s">
        <v>178</v>
      </c>
    </row>
    <row r="144" spans="2:5" x14ac:dyDescent="0.3">
      <c r="B144" s="44" t="s">
        <v>71</v>
      </c>
      <c r="C144" s="6"/>
      <c r="D144" s="7"/>
      <c r="E144" s="45"/>
    </row>
    <row r="145" spans="2:5" ht="15.6" x14ac:dyDescent="0.35">
      <c r="B145" s="9" t="s">
        <v>66</v>
      </c>
      <c r="C145" s="9" t="s">
        <v>67</v>
      </c>
      <c r="D145" s="9" t="s">
        <v>12</v>
      </c>
      <c r="E145" s="9" t="s">
        <v>62</v>
      </c>
    </row>
    <row r="146" spans="2:5" x14ac:dyDescent="0.3">
      <c r="B146" s="13" t="s">
        <v>3</v>
      </c>
      <c r="C146" s="13" t="s">
        <v>3</v>
      </c>
      <c r="D146" s="13" t="s">
        <v>69</v>
      </c>
      <c r="E146" s="13" t="s">
        <v>63</v>
      </c>
    </row>
    <row r="147" spans="2:5" x14ac:dyDescent="0.3">
      <c r="B147" s="10" t="s">
        <v>4</v>
      </c>
      <c r="C147" s="10" t="s">
        <v>4</v>
      </c>
      <c r="D147" s="9"/>
      <c r="E147" s="11"/>
    </row>
    <row r="148" spans="2:5" x14ac:dyDescent="0.3">
      <c r="B148" s="9">
        <v>75</v>
      </c>
      <c r="C148" s="12">
        <v>74.849999999999994</v>
      </c>
      <c r="D148" s="12">
        <v>4400.21088189288</v>
      </c>
      <c r="E148" s="34">
        <v>4.9391405657680965</v>
      </c>
    </row>
    <row r="149" spans="2:5" x14ac:dyDescent="0.3">
      <c r="B149" s="9">
        <v>87</v>
      </c>
      <c r="C149" s="12">
        <v>86.67</v>
      </c>
      <c r="D149" s="12">
        <v>5899.6666660729989</v>
      </c>
      <c r="E149" s="34">
        <v>7.3022500080029582</v>
      </c>
    </row>
    <row r="150" spans="2:5" x14ac:dyDescent="0.3">
      <c r="B150" s="9">
        <v>100</v>
      </c>
      <c r="C150" s="12">
        <v>99.655000000000001</v>
      </c>
      <c r="D150" s="12">
        <v>7799.8826427164577</v>
      </c>
      <c r="E150" s="34">
        <v>10.595891185056617</v>
      </c>
    </row>
    <row r="151" spans="2:5" x14ac:dyDescent="0.3">
      <c r="B151" s="9">
        <v>111</v>
      </c>
      <c r="C151" s="12">
        <v>111.13</v>
      </c>
      <c r="D151" s="12">
        <v>9699.570635444572</v>
      </c>
      <c r="E151" s="34">
        <v>14.169572422537449</v>
      </c>
    </row>
    <row r="152" spans="2:5" x14ac:dyDescent="0.3">
      <c r="B152" s="13">
        <v>120</v>
      </c>
      <c r="C152" s="14">
        <v>119.95</v>
      </c>
      <c r="D152" s="14">
        <v>11300.310738457894</v>
      </c>
      <c r="E152" s="46">
        <v>17.370297094228857</v>
      </c>
    </row>
  </sheetData>
  <mergeCells count="158">
    <mergeCell ref="A9:A10"/>
    <mergeCell ref="B9:B10"/>
    <mergeCell ref="B11:B12"/>
    <mergeCell ref="C11:C12"/>
    <mergeCell ref="I11:I12"/>
    <mergeCell ref="B34:B35"/>
    <mergeCell ref="J31:J32"/>
    <mergeCell ref="K31:K32"/>
    <mergeCell ref="L31:L32"/>
    <mergeCell ref="E31:E32"/>
    <mergeCell ref="F31:F32"/>
    <mergeCell ref="G31:G32"/>
    <mergeCell ref="H21:H22"/>
    <mergeCell ref="I21:I22"/>
    <mergeCell ref="M31:M32"/>
    <mergeCell ref="N21:N22"/>
    <mergeCell ref="M21:M22"/>
    <mergeCell ref="N31:N32"/>
    <mergeCell ref="L11:L12"/>
    <mergeCell ref="M11:M12"/>
    <mergeCell ref="N11:N12"/>
    <mergeCell ref="J11:J12"/>
    <mergeCell ref="K11:K12"/>
    <mergeCell ref="J21:J22"/>
    <mergeCell ref="K21:K22"/>
    <mergeCell ref="L21:L22"/>
    <mergeCell ref="O31:O32"/>
    <mergeCell ref="P11:P12"/>
    <mergeCell ref="Q11:Q12"/>
    <mergeCell ref="R11:R12"/>
    <mergeCell ref="B13:B14"/>
    <mergeCell ref="B21:B22"/>
    <mergeCell ref="C21:C22"/>
    <mergeCell ref="D21:D22"/>
    <mergeCell ref="E21:E22"/>
    <mergeCell ref="F21:F22"/>
    <mergeCell ref="G21:G22"/>
    <mergeCell ref="D11:D12"/>
    <mergeCell ref="E11:E12"/>
    <mergeCell ref="F11:F12"/>
    <mergeCell ref="G11:G12"/>
    <mergeCell ref="H11:H12"/>
    <mergeCell ref="O21:O22"/>
    <mergeCell ref="H31:H32"/>
    <mergeCell ref="I31:I32"/>
    <mergeCell ref="O11:O12"/>
    <mergeCell ref="B23:B24"/>
    <mergeCell ref="B31:B32"/>
    <mergeCell ref="C31:C32"/>
    <mergeCell ref="D31:D32"/>
    <mergeCell ref="P31:P32"/>
    <mergeCell ref="Q31:Q32"/>
    <mergeCell ref="R31:R32"/>
    <mergeCell ref="R42:R43"/>
    <mergeCell ref="P42:P43"/>
    <mergeCell ref="Q42:Q43"/>
    <mergeCell ref="P21:P22"/>
    <mergeCell ref="Q21:Q22"/>
    <mergeCell ref="R21:R22"/>
    <mergeCell ref="B44:B45"/>
    <mergeCell ref="L42:L43"/>
    <mergeCell ref="M42:M43"/>
    <mergeCell ref="N42:N43"/>
    <mergeCell ref="O42:O43"/>
    <mergeCell ref="J42:J43"/>
    <mergeCell ref="K42:K43"/>
    <mergeCell ref="I42:I43"/>
    <mergeCell ref="F42:F43"/>
    <mergeCell ref="G42:G43"/>
    <mergeCell ref="B42:B43"/>
    <mergeCell ref="C42:C43"/>
    <mergeCell ref="D42:D43"/>
    <mergeCell ref="E42:E43"/>
    <mergeCell ref="H42:H43"/>
    <mergeCell ref="F91:F92"/>
    <mergeCell ref="G91:G92"/>
    <mergeCell ref="O81:O82"/>
    <mergeCell ref="P81:P82"/>
    <mergeCell ref="Q81:Q82"/>
    <mergeCell ref="R81:R82"/>
    <mergeCell ref="B83:B84"/>
    <mergeCell ref="J81:J82"/>
    <mergeCell ref="K81:K82"/>
    <mergeCell ref="L81:L82"/>
    <mergeCell ref="M81:M82"/>
    <mergeCell ref="N81:N82"/>
    <mergeCell ref="G81:G82"/>
    <mergeCell ref="B81:B82"/>
    <mergeCell ref="C81:C82"/>
    <mergeCell ref="F81:F82"/>
    <mergeCell ref="H81:H82"/>
    <mergeCell ref="I81:I82"/>
    <mergeCell ref="O91:O92"/>
    <mergeCell ref="P91:P92"/>
    <mergeCell ref="H91:H92"/>
    <mergeCell ref="I91:I92"/>
    <mergeCell ref="J91:J92"/>
    <mergeCell ref="K91:K92"/>
    <mergeCell ref="F111:F112"/>
    <mergeCell ref="G111:G112"/>
    <mergeCell ref="O101:O102"/>
    <mergeCell ref="P101:P102"/>
    <mergeCell ref="Q101:Q102"/>
    <mergeCell ref="R101:R102"/>
    <mergeCell ref="B103:B104"/>
    <mergeCell ref="Q91:Q92"/>
    <mergeCell ref="R91:R92"/>
    <mergeCell ref="B93:B94"/>
    <mergeCell ref="B101:B102"/>
    <mergeCell ref="C101:C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L91:L92"/>
    <mergeCell ref="M91:M92"/>
    <mergeCell ref="N91:N92"/>
    <mergeCell ref="L111:L112"/>
    <mergeCell ref="M111:M112"/>
    <mergeCell ref="N111:N112"/>
    <mergeCell ref="O111:O112"/>
    <mergeCell ref="P111:P112"/>
    <mergeCell ref="H111:H112"/>
    <mergeCell ref="I111:I112"/>
    <mergeCell ref="J111:J112"/>
    <mergeCell ref="K111:K112"/>
    <mergeCell ref="B113:B114"/>
    <mergeCell ref="A72:A73"/>
    <mergeCell ref="A74:A75"/>
    <mergeCell ref="D81:D82"/>
    <mergeCell ref="E81:E82"/>
    <mergeCell ref="D91:D92"/>
    <mergeCell ref="E91:E92"/>
    <mergeCell ref="D101:D102"/>
    <mergeCell ref="E101:E102"/>
    <mergeCell ref="D111:D112"/>
    <mergeCell ref="E111:E112"/>
    <mergeCell ref="B111:B112"/>
    <mergeCell ref="C111:C112"/>
    <mergeCell ref="B91:B92"/>
    <mergeCell ref="C91:C92"/>
    <mergeCell ref="A79:A80"/>
    <mergeCell ref="B79:B80"/>
    <mergeCell ref="S111:S112"/>
    <mergeCell ref="T111:T112"/>
    <mergeCell ref="S81:S82"/>
    <mergeCell ref="T81:T82"/>
    <mergeCell ref="S91:S92"/>
    <mergeCell ref="T91:T92"/>
    <mergeCell ref="S101:S102"/>
    <mergeCell ref="T101:T102"/>
    <mergeCell ref="Q111:Q112"/>
    <mergeCell ref="R111:R11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>
              <from>
                <xdr:col>8</xdr:col>
                <xdr:colOff>228600</xdr:colOff>
                <xdr:row>72</xdr:row>
                <xdr:rowOff>45720</xdr:rowOff>
              </from>
              <to>
                <xdr:col>12</xdr:col>
                <xdr:colOff>76200</xdr:colOff>
                <xdr:row>74</xdr:row>
                <xdr:rowOff>106680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>
              <from>
                <xdr:col>6</xdr:col>
                <xdr:colOff>30480</xdr:colOff>
                <xdr:row>71</xdr:row>
                <xdr:rowOff>30480</xdr:rowOff>
              </from>
              <to>
                <xdr:col>7</xdr:col>
                <xdr:colOff>335280</xdr:colOff>
                <xdr:row>73</xdr:row>
                <xdr:rowOff>0</xdr:rowOff>
              </to>
            </anchor>
          </objectPr>
        </oleObject>
      </mc:Choice>
      <mc:Fallback>
        <oleObject progId="Equation.3" shapeId="5122" r:id="rId6"/>
      </mc:Fallback>
    </mc:AlternateContent>
    <mc:AlternateContent xmlns:mc="http://schemas.openxmlformats.org/markup-compatibility/2006">
      <mc:Choice Requires="x14">
        <oleObject progId="Equation.3" shapeId="5123" r:id="rId8">
          <objectPr defaultSize="0" autoPict="0" r:id="rId9">
            <anchor moveWithCells="1">
              <from>
                <xdr:col>6</xdr:col>
                <xdr:colOff>22860</xdr:colOff>
                <xdr:row>73</xdr:row>
                <xdr:rowOff>60960</xdr:rowOff>
              </from>
              <to>
                <xdr:col>7</xdr:col>
                <xdr:colOff>342900</xdr:colOff>
                <xdr:row>75</xdr:row>
                <xdr:rowOff>38100</xdr:rowOff>
              </to>
            </anchor>
          </objectPr>
        </oleObject>
      </mc:Choice>
      <mc:Fallback>
        <oleObject progId="Equation.3" shapeId="5123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showRowColHeaders="0" tabSelected="1" topLeftCell="A33" zoomScale="90" zoomScaleNormal="90" workbookViewId="0">
      <selection activeCell="I10" sqref="I10"/>
    </sheetView>
  </sheetViews>
  <sheetFormatPr defaultRowHeight="14.4" x14ac:dyDescent="0.3"/>
  <cols>
    <col min="1" max="1" width="10.44140625" customWidth="1"/>
    <col min="4" max="4" width="14.88671875" customWidth="1"/>
  </cols>
  <sheetData>
    <row r="1" spans="1:11" ht="21" x14ac:dyDescent="0.4">
      <c r="A1" s="55" t="s">
        <v>180</v>
      </c>
      <c r="K1" t="s">
        <v>205</v>
      </c>
    </row>
    <row r="3" spans="1:11" ht="18" x14ac:dyDescent="0.35">
      <c r="A3" s="16" t="s">
        <v>181</v>
      </c>
    </row>
    <row r="5" spans="1:11" x14ac:dyDescent="0.3">
      <c r="A5" t="s">
        <v>183</v>
      </c>
    </row>
    <row r="7" spans="1:11" ht="15.6" x14ac:dyDescent="0.35">
      <c r="A7" t="s">
        <v>90</v>
      </c>
      <c r="B7">
        <f>INDEX(Inddata!E3:E93,Inddata!D2)</f>
        <v>329</v>
      </c>
      <c r="C7" s="3" t="s">
        <v>177</v>
      </c>
    </row>
    <row r="9" spans="1:11" ht="18" x14ac:dyDescent="0.35">
      <c r="A9" s="16" t="s">
        <v>182</v>
      </c>
      <c r="G9">
        <f>INDEX(Inddata!G3:'Inddata'!G37,Inddata!G2)</f>
        <v>9.5</v>
      </c>
    </row>
    <row r="10" spans="1:11" x14ac:dyDescent="0.3">
      <c r="A10" t="s">
        <v>197</v>
      </c>
    </row>
    <row r="13" spans="1:11" ht="24.9" customHeight="1" x14ac:dyDescent="0.3">
      <c r="A13" s="66" t="s">
        <v>198</v>
      </c>
      <c r="F13" s="56">
        <f>5.5*9.14</f>
        <v>50.27</v>
      </c>
      <c r="G13" s="57" t="s">
        <v>176</v>
      </c>
    </row>
    <row r="14" spans="1:11" x14ac:dyDescent="0.3">
      <c r="A14" t="s">
        <v>204</v>
      </c>
    </row>
    <row r="15" spans="1:11" x14ac:dyDescent="0.3">
      <c r="A15" t="s">
        <v>203</v>
      </c>
    </row>
    <row r="17" spans="1:7" x14ac:dyDescent="0.3">
      <c r="A17" t="s">
        <v>184</v>
      </c>
      <c r="F17" s="1">
        <f>B7*F13/10000</f>
        <v>1.6538830000000002</v>
      </c>
      <c r="G17" t="s">
        <v>88</v>
      </c>
    </row>
    <row r="18" spans="1:7" x14ac:dyDescent="0.3">
      <c r="F18" s="1"/>
    </row>
    <row r="19" spans="1:7" ht="18" x14ac:dyDescent="0.35">
      <c r="A19" s="16" t="s">
        <v>185</v>
      </c>
    </row>
    <row r="20" spans="1:7" x14ac:dyDescent="0.3">
      <c r="A20" t="s">
        <v>202</v>
      </c>
    </row>
    <row r="21" spans="1:7" x14ac:dyDescent="0.3">
      <c r="A21" t="s">
        <v>201</v>
      </c>
    </row>
    <row r="41" spans="1:1" x14ac:dyDescent="0.3">
      <c r="A41" s="54" t="s">
        <v>187</v>
      </c>
    </row>
    <row r="42" spans="1:1" x14ac:dyDescent="0.3">
      <c r="A42" t="s">
        <v>188</v>
      </c>
    </row>
    <row r="43" spans="1:1" x14ac:dyDescent="0.3">
      <c r="A43" t="s">
        <v>200</v>
      </c>
    </row>
    <row r="45" spans="1:1" ht="18" x14ac:dyDescent="0.35">
      <c r="A45" s="16" t="s">
        <v>186</v>
      </c>
    </row>
    <row r="46" spans="1:1" x14ac:dyDescent="0.3">
      <c r="A46" s="58" t="s">
        <v>189</v>
      </c>
    </row>
    <row r="47" spans="1:1" x14ac:dyDescent="0.3">
      <c r="A47" t="s">
        <v>194</v>
      </c>
    </row>
    <row r="49" spans="1:4" ht="18" customHeight="1" x14ac:dyDescent="0.3">
      <c r="A49" s="85" t="s">
        <v>190</v>
      </c>
      <c r="B49" s="79" t="s">
        <v>199</v>
      </c>
      <c r="C49" s="80"/>
      <c r="D49" s="59" t="s">
        <v>192</v>
      </c>
    </row>
    <row r="50" spans="1:4" ht="18" customHeight="1" x14ac:dyDescent="0.3">
      <c r="A50" s="86"/>
      <c r="B50" s="81"/>
      <c r="C50" s="82"/>
      <c r="D50" s="60"/>
    </row>
    <row r="51" spans="1:4" ht="18" customHeight="1" x14ac:dyDescent="0.3">
      <c r="A51" s="61" t="s">
        <v>191</v>
      </c>
      <c r="B51" s="83"/>
      <c r="C51" s="84"/>
      <c r="D51" s="61" t="s">
        <v>193</v>
      </c>
    </row>
    <row r="52" spans="1:4" x14ac:dyDescent="0.3">
      <c r="A52" s="62">
        <v>100</v>
      </c>
      <c r="B52" s="63">
        <v>75</v>
      </c>
      <c r="C52" s="64"/>
      <c r="D52" s="65">
        <v>2.1</v>
      </c>
    </row>
    <row r="53" spans="1:4" x14ac:dyDescent="0.3">
      <c r="A53" s="62">
        <v>100</v>
      </c>
      <c r="B53" s="63">
        <v>87</v>
      </c>
      <c r="C53" s="64"/>
      <c r="D53" s="65">
        <v>2.2000000000000002</v>
      </c>
    </row>
    <row r="54" spans="1:4" x14ac:dyDescent="0.3">
      <c r="A54" s="62">
        <v>125</v>
      </c>
      <c r="B54" s="63">
        <v>75</v>
      </c>
      <c r="C54" s="64"/>
      <c r="D54" s="65">
        <v>3.1</v>
      </c>
    </row>
    <row r="55" spans="1:4" x14ac:dyDescent="0.3">
      <c r="A55" s="62">
        <v>125</v>
      </c>
      <c r="B55" s="63">
        <v>87</v>
      </c>
      <c r="C55" s="64"/>
      <c r="D55" s="65">
        <v>3</v>
      </c>
    </row>
    <row r="56" spans="1:4" x14ac:dyDescent="0.3">
      <c r="A56" s="62">
        <v>125</v>
      </c>
      <c r="B56" s="63">
        <v>100</v>
      </c>
      <c r="C56" s="64"/>
      <c r="D56" s="65">
        <v>3.3</v>
      </c>
    </row>
    <row r="57" spans="1:4" x14ac:dyDescent="0.3">
      <c r="A57" s="62">
        <v>150</v>
      </c>
      <c r="B57" s="63">
        <v>87</v>
      </c>
      <c r="C57" s="64"/>
      <c r="D57" s="65">
        <v>4.5999999999999996</v>
      </c>
    </row>
    <row r="58" spans="1:4" x14ac:dyDescent="0.3">
      <c r="A58" s="62">
        <v>150</v>
      </c>
      <c r="B58" s="63">
        <v>100</v>
      </c>
      <c r="C58" s="64"/>
      <c r="D58" s="65">
        <v>5.3</v>
      </c>
    </row>
    <row r="59" spans="1:4" x14ac:dyDescent="0.3">
      <c r="A59" s="62">
        <v>150</v>
      </c>
      <c r="B59" s="63">
        <v>111</v>
      </c>
      <c r="C59" s="64"/>
      <c r="D59" s="65">
        <v>6.7</v>
      </c>
    </row>
    <row r="60" spans="1:4" x14ac:dyDescent="0.3">
      <c r="A60" s="62">
        <v>150</v>
      </c>
      <c r="B60" s="63">
        <v>120</v>
      </c>
      <c r="C60" s="64"/>
      <c r="D60" s="65">
        <v>7.4</v>
      </c>
    </row>
    <row r="61" spans="1:4" x14ac:dyDescent="0.3">
      <c r="A61" s="62">
        <v>190</v>
      </c>
      <c r="B61" s="63">
        <v>100</v>
      </c>
      <c r="C61" s="64"/>
      <c r="D61" s="65">
        <v>9</v>
      </c>
    </row>
    <row r="62" spans="1:4" x14ac:dyDescent="0.3">
      <c r="A62" s="62">
        <v>190</v>
      </c>
      <c r="B62" s="63">
        <v>120</v>
      </c>
      <c r="C62" s="64"/>
      <c r="D62" s="65">
        <v>9.1999999999999993</v>
      </c>
    </row>
    <row r="63" spans="1:4" x14ac:dyDescent="0.3">
      <c r="A63" s="54" t="s">
        <v>187</v>
      </c>
    </row>
    <row r="64" spans="1:4" x14ac:dyDescent="0.3">
      <c r="A64" t="s">
        <v>195</v>
      </c>
    </row>
    <row r="65" spans="1:1" x14ac:dyDescent="0.3">
      <c r="A65" t="s">
        <v>196</v>
      </c>
    </row>
  </sheetData>
  <mergeCells count="2">
    <mergeCell ref="B49:C51"/>
    <mergeCell ref="A49:A50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locked="0" defaultSize="0" print="0" autoLine="0" autoPict="0">
                <anchor moveWithCells="1">
                  <from>
                    <xdr:col>5</xdr:col>
                    <xdr:colOff>144780</xdr:colOff>
                    <xdr:row>1</xdr:row>
                    <xdr:rowOff>137160</xdr:rowOff>
                  </from>
                  <to>
                    <xdr:col>7</xdr:col>
                    <xdr:colOff>213360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locked="0" defaultSize="0" print="0" autoLine="0" autoPict="0">
                <anchor moveWithCells="1">
                  <from>
                    <xdr:col>5</xdr:col>
                    <xdr:colOff>144780</xdr:colOff>
                    <xdr:row>7</xdr:row>
                    <xdr:rowOff>121920</xdr:rowOff>
                  </from>
                  <to>
                    <xdr:col>7</xdr:col>
                    <xdr:colOff>99060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51"/>
  <sheetViews>
    <sheetView topLeftCell="C110" workbookViewId="0">
      <pane ySplit="1" topLeftCell="A111" activePane="bottomLeft" state="frozen"/>
      <selection activeCell="A110" sqref="A110"/>
      <selection pane="bottomLeft" activeCell="C151" sqref="C151:AK151"/>
    </sheetView>
  </sheetViews>
  <sheetFormatPr defaultRowHeight="14.4" x14ac:dyDescent="0.3"/>
  <cols>
    <col min="4" max="35" width="11.6640625" customWidth="1"/>
  </cols>
  <sheetData>
    <row r="1" spans="3:12" ht="15.6" x14ac:dyDescent="0.35">
      <c r="D1" t="s">
        <v>175</v>
      </c>
      <c r="E1" s="3" t="s">
        <v>89</v>
      </c>
      <c r="G1" s="3" t="s">
        <v>179</v>
      </c>
      <c r="H1" s="3"/>
    </row>
    <row r="2" spans="3:12" x14ac:dyDescent="0.3">
      <c r="D2">
        <v>30</v>
      </c>
      <c r="E2" s="3" t="s">
        <v>177</v>
      </c>
      <c r="G2" s="3">
        <v>14</v>
      </c>
      <c r="H2" s="3"/>
    </row>
    <row r="3" spans="3:12" x14ac:dyDescent="0.3">
      <c r="C3" s="3">
        <v>1</v>
      </c>
      <c r="D3" t="s">
        <v>81</v>
      </c>
      <c r="E3" s="3">
        <v>252</v>
      </c>
      <c r="G3" s="5">
        <v>3</v>
      </c>
      <c r="H3" s="3"/>
      <c r="L3" s="53"/>
    </row>
    <row r="4" spans="3:12" x14ac:dyDescent="0.3">
      <c r="C4" s="3">
        <f>C3+1</f>
        <v>2</v>
      </c>
      <c r="D4" t="s">
        <v>82</v>
      </c>
      <c r="E4" s="3">
        <v>307</v>
      </c>
      <c r="G4" s="5">
        <f t="shared" ref="G4:G37" si="0">G3+0.5</f>
        <v>3.5</v>
      </c>
      <c r="H4" s="3"/>
      <c r="L4" s="53"/>
    </row>
    <row r="5" spans="3:12" x14ac:dyDescent="0.3">
      <c r="C5" s="3">
        <f t="shared" ref="C5:C68" si="1">C4+1</f>
        <v>3</v>
      </c>
      <c r="D5" t="s">
        <v>83</v>
      </c>
      <c r="E5" s="3">
        <v>339</v>
      </c>
      <c r="G5" s="5">
        <f t="shared" si="0"/>
        <v>4</v>
      </c>
      <c r="H5" s="3"/>
      <c r="L5" s="53"/>
    </row>
    <row r="6" spans="3:12" x14ac:dyDescent="0.3">
      <c r="C6" s="3">
        <f t="shared" si="1"/>
        <v>4</v>
      </c>
      <c r="D6" t="s">
        <v>84</v>
      </c>
      <c r="E6" s="3">
        <v>255</v>
      </c>
      <c r="G6" s="5">
        <f t="shared" si="0"/>
        <v>4.5</v>
      </c>
      <c r="H6" s="3"/>
      <c r="L6" s="53"/>
    </row>
    <row r="7" spans="3:12" x14ac:dyDescent="0.3">
      <c r="C7" s="3">
        <f t="shared" si="1"/>
        <v>5</v>
      </c>
      <c r="D7" t="s">
        <v>85</v>
      </c>
      <c r="E7" s="3">
        <v>361</v>
      </c>
      <c r="G7" s="5">
        <f t="shared" si="0"/>
        <v>5</v>
      </c>
      <c r="H7" s="3"/>
      <c r="L7" s="53"/>
    </row>
    <row r="8" spans="3:12" x14ac:dyDescent="0.3">
      <c r="C8" s="3">
        <f t="shared" si="1"/>
        <v>6</v>
      </c>
      <c r="D8" t="s">
        <v>86</v>
      </c>
      <c r="E8" s="3">
        <v>287</v>
      </c>
      <c r="G8" s="5">
        <f t="shared" si="0"/>
        <v>5.5</v>
      </c>
      <c r="H8" s="3"/>
      <c r="L8" s="53"/>
    </row>
    <row r="9" spans="3:12" x14ac:dyDescent="0.3">
      <c r="C9" s="3">
        <f t="shared" si="1"/>
        <v>7</v>
      </c>
      <c r="D9" t="s">
        <v>87</v>
      </c>
      <c r="E9" s="3">
        <v>354</v>
      </c>
      <c r="G9" s="5">
        <f t="shared" si="0"/>
        <v>6</v>
      </c>
      <c r="H9" s="3"/>
      <c r="L9" s="53"/>
    </row>
    <row r="10" spans="3:12" x14ac:dyDescent="0.3">
      <c r="C10" s="3">
        <f t="shared" si="1"/>
        <v>8</v>
      </c>
      <c r="D10" t="s">
        <v>92</v>
      </c>
      <c r="E10" s="3">
        <v>317</v>
      </c>
      <c r="G10" s="5">
        <f t="shared" si="0"/>
        <v>6.5</v>
      </c>
      <c r="H10" s="3"/>
      <c r="L10" s="53"/>
    </row>
    <row r="11" spans="3:12" x14ac:dyDescent="0.3">
      <c r="C11" s="3">
        <f t="shared" si="1"/>
        <v>9</v>
      </c>
      <c r="D11" t="s">
        <v>93</v>
      </c>
      <c r="E11" s="3">
        <v>357</v>
      </c>
      <c r="G11" s="5">
        <f t="shared" si="0"/>
        <v>7</v>
      </c>
      <c r="H11" s="3"/>
      <c r="L11" s="53"/>
    </row>
    <row r="12" spans="3:12" x14ac:dyDescent="0.3">
      <c r="C12" s="3">
        <f t="shared" si="1"/>
        <v>10</v>
      </c>
      <c r="D12" t="s">
        <v>94</v>
      </c>
      <c r="E12" s="3">
        <v>371</v>
      </c>
      <c r="G12" s="5">
        <f t="shared" si="0"/>
        <v>7.5</v>
      </c>
      <c r="H12" s="3"/>
      <c r="L12" s="53"/>
    </row>
    <row r="13" spans="3:12" x14ac:dyDescent="0.3">
      <c r="C13" s="3">
        <f t="shared" si="1"/>
        <v>11</v>
      </c>
      <c r="D13" t="s">
        <v>95</v>
      </c>
      <c r="E13" s="3">
        <v>285</v>
      </c>
      <c r="G13" s="5">
        <f t="shared" si="0"/>
        <v>8</v>
      </c>
      <c r="H13" s="3"/>
      <c r="L13" s="53"/>
    </row>
    <row r="14" spans="3:12" x14ac:dyDescent="0.3">
      <c r="C14" s="3">
        <f t="shared" si="1"/>
        <v>12</v>
      </c>
      <c r="D14" t="s">
        <v>96</v>
      </c>
      <c r="E14" s="3">
        <v>217</v>
      </c>
      <c r="G14" s="5">
        <f t="shared" si="0"/>
        <v>8.5</v>
      </c>
      <c r="H14" s="3"/>
      <c r="L14" s="53"/>
    </row>
    <row r="15" spans="3:12" x14ac:dyDescent="0.3">
      <c r="C15" s="3">
        <f t="shared" si="1"/>
        <v>13</v>
      </c>
      <c r="D15" t="s">
        <v>97</v>
      </c>
      <c r="E15" s="3">
        <v>299</v>
      </c>
      <c r="G15" s="5">
        <f t="shared" si="0"/>
        <v>9</v>
      </c>
      <c r="H15" s="3"/>
      <c r="L15" s="53"/>
    </row>
    <row r="16" spans="3:12" x14ac:dyDescent="0.3">
      <c r="C16" s="3">
        <f t="shared" si="1"/>
        <v>14</v>
      </c>
      <c r="D16" t="s">
        <v>98</v>
      </c>
      <c r="E16" s="3">
        <v>307</v>
      </c>
      <c r="G16" s="5">
        <f t="shared" si="0"/>
        <v>9.5</v>
      </c>
      <c r="H16" s="3"/>
      <c r="L16" s="53"/>
    </row>
    <row r="17" spans="3:12" x14ac:dyDescent="0.3">
      <c r="C17" s="3">
        <f t="shared" si="1"/>
        <v>15</v>
      </c>
      <c r="D17" t="s">
        <v>99</v>
      </c>
      <c r="E17" s="3">
        <v>205</v>
      </c>
      <c r="G17" s="5">
        <f t="shared" si="0"/>
        <v>10</v>
      </c>
      <c r="H17" s="3"/>
      <c r="L17" s="53"/>
    </row>
    <row r="18" spans="3:12" x14ac:dyDescent="0.3">
      <c r="C18" s="3">
        <f t="shared" si="1"/>
        <v>16</v>
      </c>
      <c r="D18" t="s">
        <v>100</v>
      </c>
      <c r="E18" s="3">
        <v>274</v>
      </c>
      <c r="G18" s="5">
        <f t="shared" si="0"/>
        <v>10.5</v>
      </c>
      <c r="H18" s="3"/>
      <c r="L18" s="53"/>
    </row>
    <row r="19" spans="3:12" x14ac:dyDescent="0.3">
      <c r="C19" s="3">
        <f t="shared" si="1"/>
        <v>17</v>
      </c>
      <c r="D19" t="s">
        <v>101</v>
      </c>
      <c r="E19" s="3">
        <v>346</v>
      </c>
      <c r="G19" s="5">
        <f t="shared" si="0"/>
        <v>11</v>
      </c>
      <c r="H19" s="3"/>
      <c r="L19" s="53"/>
    </row>
    <row r="20" spans="3:12" x14ac:dyDescent="0.3">
      <c r="C20" s="3">
        <f t="shared" si="1"/>
        <v>18</v>
      </c>
      <c r="D20" t="s">
        <v>102</v>
      </c>
      <c r="E20" s="3">
        <v>286</v>
      </c>
      <c r="G20" s="5">
        <f t="shared" si="0"/>
        <v>11.5</v>
      </c>
      <c r="H20" s="3"/>
      <c r="L20" s="53"/>
    </row>
    <row r="21" spans="3:12" x14ac:dyDescent="0.3">
      <c r="C21" s="3">
        <f t="shared" si="1"/>
        <v>19</v>
      </c>
      <c r="D21" t="s">
        <v>103</v>
      </c>
      <c r="E21" s="3">
        <v>277</v>
      </c>
      <c r="G21" s="5">
        <f t="shared" si="0"/>
        <v>12</v>
      </c>
      <c r="H21" s="3"/>
      <c r="L21" s="53"/>
    </row>
    <row r="22" spans="3:12" x14ac:dyDescent="0.3">
      <c r="C22" s="3">
        <f t="shared" si="1"/>
        <v>20</v>
      </c>
      <c r="D22" t="s">
        <v>104</v>
      </c>
      <c r="E22" s="3">
        <v>313</v>
      </c>
      <c r="G22" s="5">
        <f t="shared" si="0"/>
        <v>12.5</v>
      </c>
      <c r="H22" s="3"/>
      <c r="L22" s="53"/>
    </row>
    <row r="23" spans="3:12" x14ac:dyDescent="0.3">
      <c r="C23" s="3">
        <f t="shared" si="1"/>
        <v>21</v>
      </c>
      <c r="D23" t="s">
        <v>105</v>
      </c>
      <c r="E23" s="3">
        <v>303</v>
      </c>
      <c r="G23" s="5">
        <f t="shared" si="0"/>
        <v>13</v>
      </c>
      <c r="H23" s="3"/>
      <c r="L23" s="53"/>
    </row>
    <row r="24" spans="3:12" x14ac:dyDescent="0.3">
      <c r="C24" s="3">
        <f t="shared" si="1"/>
        <v>22</v>
      </c>
      <c r="D24" t="s">
        <v>106</v>
      </c>
      <c r="E24" s="3">
        <v>323</v>
      </c>
      <c r="G24" s="5">
        <f t="shared" si="0"/>
        <v>13.5</v>
      </c>
      <c r="H24" s="3"/>
      <c r="L24" s="53"/>
    </row>
    <row r="25" spans="3:12" x14ac:dyDescent="0.3">
      <c r="C25" s="3">
        <f t="shared" si="1"/>
        <v>23</v>
      </c>
      <c r="D25" t="s">
        <v>107</v>
      </c>
      <c r="E25" s="3">
        <v>268</v>
      </c>
      <c r="G25" s="5">
        <f t="shared" si="0"/>
        <v>14</v>
      </c>
      <c r="H25" s="3"/>
      <c r="L25" s="53"/>
    </row>
    <row r="26" spans="3:12" x14ac:dyDescent="0.3">
      <c r="C26" s="3">
        <f t="shared" si="1"/>
        <v>24</v>
      </c>
      <c r="D26" t="s">
        <v>108</v>
      </c>
      <c r="E26" s="3">
        <v>316</v>
      </c>
      <c r="G26" s="5">
        <f t="shared" si="0"/>
        <v>14.5</v>
      </c>
      <c r="H26" s="3"/>
      <c r="L26" s="53"/>
    </row>
    <row r="27" spans="3:12" x14ac:dyDescent="0.3">
      <c r="C27" s="3">
        <f t="shared" si="1"/>
        <v>25</v>
      </c>
      <c r="D27" t="s">
        <v>109</v>
      </c>
      <c r="E27" s="3">
        <v>293</v>
      </c>
      <c r="G27" s="5">
        <f t="shared" si="0"/>
        <v>15</v>
      </c>
      <c r="H27" s="3"/>
      <c r="L27" s="53"/>
    </row>
    <row r="28" spans="3:12" x14ac:dyDescent="0.3">
      <c r="C28" s="3">
        <f t="shared" si="1"/>
        <v>26</v>
      </c>
      <c r="D28" t="s">
        <v>110</v>
      </c>
      <c r="E28" s="3">
        <v>282</v>
      </c>
      <c r="G28" s="5">
        <f t="shared" si="0"/>
        <v>15.5</v>
      </c>
      <c r="H28" s="3"/>
      <c r="L28" s="53"/>
    </row>
    <row r="29" spans="3:12" x14ac:dyDescent="0.3">
      <c r="C29" s="3">
        <f t="shared" si="1"/>
        <v>27</v>
      </c>
      <c r="D29" t="s">
        <v>111</v>
      </c>
      <c r="E29" s="3">
        <v>255</v>
      </c>
      <c r="G29" s="5">
        <f t="shared" si="0"/>
        <v>16</v>
      </c>
      <c r="H29" s="3"/>
      <c r="L29" s="53"/>
    </row>
    <row r="30" spans="3:12" x14ac:dyDescent="0.3">
      <c r="C30" s="3">
        <f t="shared" si="1"/>
        <v>28</v>
      </c>
      <c r="D30" t="s">
        <v>112</v>
      </c>
      <c r="E30" s="3">
        <v>320</v>
      </c>
      <c r="G30" s="5">
        <f t="shared" si="0"/>
        <v>16.5</v>
      </c>
      <c r="H30" s="3"/>
      <c r="L30" s="53"/>
    </row>
    <row r="31" spans="3:12" x14ac:dyDescent="0.3">
      <c r="C31" s="3">
        <f t="shared" si="1"/>
        <v>29</v>
      </c>
      <c r="D31" t="s">
        <v>113</v>
      </c>
      <c r="E31" s="3">
        <v>281</v>
      </c>
      <c r="G31" s="5">
        <f t="shared" si="0"/>
        <v>17</v>
      </c>
      <c r="H31" s="3"/>
      <c r="L31" s="53"/>
    </row>
    <row r="32" spans="3:12" x14ac:dyDescent="0.3">
      <c r="C32" s="3">
        <f t="shared" si="1"/>
        <v>30</v>
      </c>
      <c r="D32" t="s">
        <v>114</v>
      </c>
      <c r="E32" s="3">
        <v>329</v>
      </c>
      <c r="G32" s="5">
        <f t="shared" si="0"/>
        <v>17.5</v>
      </c>
      <c r="H32" s="3"/>
      <c r="L32" s="53"/>
    </row>
    <row r="33" spans="3:12" ht="43.2" x14ac:dyDescent="0.3">
      <c r="C33" s="3">
        <f t="shared" si="1"/>
        <v>31</v>
      </c>
      <c r="D33" s="52" t="s">
        <v>115</v>
      </c>
      <c r="E33" s="3">
        <v>292</v>
      </c>
      <c r="F33" s="52"/>
      <c r="G33" s="5">
        <f t="shared" si="0"/>
        <v>18</v>
      </c>
      <c r="H33" s="3"/>
      <c r="L33" s="53"/>
    </row>
    <row r="34" spans="3:12" x14ac:dyDescent="0.3">
      <c r="C34" s="3">
        <f t="shared" si="1"/>
        <v>32</v>
      </c>
      <c r="D34" t="s">
        <v>116</v>
      </c>
      <c r="E34" s="3">
        <v>340</v>
      </c>
      <c r="G34" s="5">
        <f t="shared" si="0"/>
        <v>18.5</v>
      </c>
      <c r="H34" s="3"/>
      <c r="L34" s="53"/>
    </row>
    <row r="35" spans="3:12" x14ac:dyDescent="0.3">
      <c r="C35" s="3">
        <f t="shared" si="1"/>
        <v>33</v>
      </c>
      <c r="D35" t="s">
        <v>117</v>
      </c>
      <c r="E35" s="3">
        <v>310</v>
      </c>
      <c r="G35" s="5">
        <f t="shared" si="0"/>
        <v>19</v>
      </c>
      <c r="H35" s="3"/>
      <c r="L35" s="53"/>
    </row>
    <row r="36" spans="3:12" x14ac:dyDescent="0.3">
      <c r="C36" s="3">
        <f t="shared" si="1"/>
        <v>34</v>
      </c>
      <c r="D36" t="s">
        <v>118</v>
      </c>
      <c r="E36" s="3">
        <v>310</v>
      </c>
      <c r="G36" s="5">
        <f t="shared" si="0"/>
        <v>19.5</v>
      </c>
      <c r="H36" s="3"/>
      <c r="L36" s="53"/>
    </row>
    <row r="37" spans="3:12" x14ac:dyDescent="0.3">
      <c r="C37" s="3">
        <f>C36+1</f>
        <v>35</v>
      </c>
      <c r="D37" t="s">
        <v>119</v>
      </c>
      <c r="E37" s="3">
        <v>316</v>
      </c>
      <c r="G37" s="5">
        <f t="shared" si="0"/>
        <v>20</v>
      </c>
      <c r="H37" s="3"/>
      <c r="L37" s="53"/>
    </row>
    <row r="38" spans="3:12" x14ac:dyDescent="0.3">
      <c r="C38" s="3">
        <f t="shared" si="1"/>
        <v>36</v>
      </c>
      <c r="D38" t="s">
        <v>120</v>
      </c>
      <c r="E38" s="3">
        <v>313</v>
      </c>
      <c r="G38" s="3"/>
      <c r="H38" s="3"/>
      <c r="K38" s="53"/>
      <c r="L38" s="53"/>
    </row>
    <row r="39" spans="3:12" x14ac:dyDescent="0.3">
      <c r="C39" s="3">
        <f t="shared" si="1"/>
        <v>37</v>
      </c>
      <c r="D39" t="s">
        <v>121</v>
      </c>
      <c r="E39" s="3">
        <v>266</v>
      </c>
      <c r="G39" s="3"/>
      <c r="H39" s="3"/>
      <c r="K39" s="53"/>
      <c r="L39" s="53"/>
    </row>
    <row r="40" spans="3:12" x14ac:dyDescent="0.3">
      <c r="C40" s="3">
        <f t="shared" si="1"/>
        <v>38</v>
      </c>
      <c r="D40" t="s">
        <v>122</v>
      </c>
      <c r="E40" s="3">
        <v>307</v>
      </c>
      <c r="G40" s="3"/>
      <c r="H40" s="3"/>
      <c r="K40" s="53"/>
      <c r="L40" s="53"/>
    </row>
    <row r="41" spans="3:12" x14ac:dyDescent="0.3">
      <c r="C41" s="3">
        <f t="shared" si="1"/>
        <v>39</v>
      </c>
      <c r="D41" t="s">
        <v>123</v>
      </c>
      <c r="E41" s="3">
        <v>313</v>
      </c>
      <c r="G41" s="3"/>
      <c r="H41" s="3"/>
      <c r="K41" s="53"/>
      <c r="L41" s="53"/>
    </row>
    <row r="42" spans="3:12" x14ac:dyDescent="0.3">
      <c r="C42" s="3">
        <f t="shared" si="1"/>
        <v>40</v>
      </c>
      <c r="D42" t="s">
        <v>124</v>
      </c>
      <c r="E42" s="3">
        <v>328</v>
      </c>
      <c r="G42" s="3"/>
      <c r="H42" s="3"/>
      <c r="K42" s="53"/>
      <c r="L42" s="53"/>
    </row>
    <row r="43" spans="3:12" x14ac:dyDescent="0.3">
      <c r="C43" s="3">
        <f t="shared" si="1"/>
        <v>41</v>
      </c>
      <c r="D43" t="s">
        <v>125</v>
      </c>
      <c r="E43" s="3">
        <v>355</v>
      </c>
      <c r="H43" s="3"/>
      <c r="K43" s="53"/>
      <c r="L43" s="53"/>
    </row>
    <row r="44" spans="3:12" x14ac:dyDescent="0.3">
      <c r="C44" s="3">
        <f t="shared" si="1"/>
        <v>42</v>
      </c>
      <c r="D44" t="s">
        <v>126</v>
      </c>
      <c r="E44" s="3">
        <v>303</v>
      </c>
      <c r="H44" s="3"/>
      <c r="K44" s="53"/>
      <c r="L44" s="53"/>
    </row>
    <row r="45" spans="3:12" x14ac:dyDescent="0.3">
      <c r="C45" s="3">
        <f t="shared" si="1"/>
        <v>43</v>
      </c>
      <c r="D45" t="s">
        <v>127</v>
      </c>
      <c r="E45" s="3">
        <v>319</v>
      </c>
      <c r="H45" s="3"/>
      <c r="K45" s="53"/>
      <c r="L45" s="53"/>
    </row>
    <row r="46" spans="3:12" x14ac:dyDescent="0.3">
      <c r="C46" s="3">
        <f t="shared" si="1"/>
        <v>44</v>
      </c>
      <c r="D46" t="s">
        <v>128</v>
      </c>
      <c r="E46" s="3">
        <v>293</v>
      </c>
      <c r="H46" s="3"/>
    </row>
    <row r="47" spans="3:12" x14ac:dyDescent="0.3">
      <c r="C47" s="3">
        <f t="shared" si="1"/>
        <v>45</v>
      </c>
      <c r="D47" t="s">
        <v>129</v>
      </c>
      <c r="E47" s="3">
        <v>269</v>
      </c>
      <c r="H47" s="3"/>
    </row>
    <row r="48" spans="3:12" x14ac:dyDescent="0.3">
      <c r="C48" s="3">
        <f t="shared" si="1"/>
        <v>46</v>
      </c>
      <c r="D48" t="s">
        <v>130</v>
      </c>
      <c r="E48" s="3">
        <v>345</v>
      </c>
      <c r="H48" s="3"/>
    </row>
    <row r="49" spans="3:8" x14ac:dyDescent="0.3">
      <c r="C49" s="3">
        <f t="shared" si="1"/>
        <v>47</v>
      </c>
      <c r="D49" t="s">
        <v>131</v>
      </c>
      <c r="E49" s="3">
        <v>337</v>
      </c>
      <c r="H49" s="3"/>
    </row>
    <row r="50" spans="3:8" x14ac:dyDescent="0.3">
      <c r="C50" s="3">
        <f t="shared" si="1"/>
        <v>48</v>
      </c>
      <c r="D50" t="s">
        <v>132</v>
      </c>
      <c r="E50" s="3">
        <v>302</v>
      </c>
      <c r="H50" s="3"/>
    </row>
    <row r="51" spans="3:8" x14ac:dyDescent="0.3">
      <c r="C51" s="3">
        <f t="shared" si="1"/>
        <v>49</v>
      </c>
      <c r="D51" t="s">
        <v>133</v>
      </c>
      <c r="E51" s="3">
        <v>239</v>
      </c>
      <c r="H51" s="3"/>
    </row>
    <row r="52" spans="3:8" x14ac:dyDescent="0.3">
      <c r="C52" s="3">
        <f t="shared" si="1"/>
        <v>50</v>
      </c>
      <c r="D52" t="s">
        <v>134</v>
      </c>
      <c r="E52" s="3">
        <v>323</v>
      </c>
      <c r="H52" s="3"/>
    </row>
    <row r="53" spans="3:8" x14ac:dyDescent="0.3">
      <c r="C53" s="3">
        <f t="shared" si="1"/>
        <v>51</v>
      </c>
      <c r="D53" t="s">
        <v>135</v>
      </c>
      <c r="E53" s="3">
        <v>312</v>
      </c>
      <c r="H53" s="3"/>
    </row>
    <row r="54" spans="3:8" x14ac:dyDescent="0.3">
      <c r="C54" s="3">
        <f t="shared" si="1"/>
        <v>52</v>
      </c>
      <c r="D54" t="s">
        <v>136</v>
      </c>
      <c r="E54" s="3">
        <v>327</v>
      </c>
      <c r="H54" s="3"/>
    </row>
    <row r="55" spans="3:8" x14ac:dyDescent="0.3">
      <c r="C55" s="3">
        <f t="shared" si="1"/>
        <v>53</v>
      </c>
      <c r="D55" t="s">
        <v>137</v>
      </c>
      <c r="E55" s="3">
        <v>365</v>
      </c>
      <c r="H55" s="3"/>
    </row>
    <row r="56" spans="3:8" x14ac:dyDescent="0.3">
      <c r="C56" s="3">
        <f t="shared" si="1"/>
        <v>54</v>
      </c>
      <c r="D56" t="s">
        <v>138</v>
      </c>
      <c r="E56" s="3">
        <v>326</v>
      </c>
      <c r="H56" s="3"/>
    </row>
    <row r="57" spans="3:8" x14ac:dyDescent="0.3">
      <c r="C57" s="3">
        <f t="shared" si="1"/>
        <v>55</v>
      </c>
      <c r="D57" t="s">
        <v>139</v>
      </c>
      <c r="E57" s="3">
        <v>342</v>
      </c>
      <c r="H57" s="3"/>
    </row>
    <row r="58" spans="3:8" x14ac:dyDescent="0.3">
      <c r="C58" s="3">
        <f t="shared" si="1"/>
        <v>56</v>
      </c>
      <c r="D58" t="s">
        <v>140</v>
      </c>
      <c r="E58" s="3">
        <v>293</v>
      </c>
      <c r="H58" s="3"/>
    </row>
    <row r="59" spans="3:8" x14ac:dyDescent="0.3">
      <c r="C59" s="3">
        <f t="shared" si="1"/>
        <v>57</v>
      </c>
      <c r="D59" t="s">
        <v>141</v>
      </c>
      <c r="E59" s="3">
        <v>333</v>
      </c>
      <c r="H59" s="3"/>
    </row>
    <row r="60" spans="3:8" x14ac:dyDescent="0.3">
      <c r="C60" s="3">
        <f t="shared" si="1"/>
        <v>58</v>
      </c>
      <c r="D60" t="s">
        <v>142</v>
      </c>
      <c r="E60" s="3">
        <v>308</v>
      </c>
      <c r="H60" s="3"/>
    </row>
    <row r="61" spans="3:8" x14ac:dyDescent="0.3">
      <c r="C61" s="3">
        <f t="shared" si="1"/>
        <v>59</v>
      </c>
      <c r="D61" t="s">
        <v>143</v>
      </c>
      <c r="E61" s="3">
        <v>285</v>
      </c>
      <c r="H61" s="3"/>
    </row>
    <row r="62" spans="3:8" x14ac:dyDescent="0.3">
      <c r="C62" s="3">
        <f t="shared" si="1"/>
        <v>60</v>
      </c>
      <c r="D62" t="s">
        <v>144</v>
      </c>
      <c r="E62" s="3">
        <v>309</v>
      </c>
      <c r="H62" s="3"/>
    </row>
    <row r="63" spans="3:8" x14ac:dyDescent="0.3">
      <c r="C63" s="3">
        <f t="shared" si="1"/>
        <v>61</v>
      </c>
      <c r="D63" t="s">
        <v>145</v>
      </c>
      <c r="E63" s="3">
        <v>320</v>
      </c>
      <c r="H63" s="3"/>
    </row>
    <row r="64" spans="3:8" x14ac:dyDescent="0.3">
      <c r="C64" s="3">
        <f t="shared" si="1"/>
        <v>62</v>
      </c>
      <c r="D64" t="s">
        <v>146</v>
      </c>
      <c r="E64" s="3">
        <v>270</v>
      </c>
      <c r="H64" s="3"/>
    </row>
    <row r="65" spans="3:8" x14ac:dyDescent="0.3">
      <c r="C65" s="3">
        <f t="shared" si="1"/>
        <v>63</v>
      </c>
      <c r="D65" t="s">
        <v>147</v>
      </c>
      <c r="E65" s="3">
        <v>353</v>
      </c>
      <c r="H65" s="3"/>
    </row>
    <row r="66" spans="3:8" x14ac:dyDescent="0.3">
      <c r="C66" s="3">
        <f t="shared" si="1"/>
        <v>64</v>
      </c>
      <c r="D66" t="s">
        <v>148</v>
      </c>
      <c r="E66" s="3">
        <v>307</v>
      </c>
      <c r="H66" s="3"/>
    </row>
    <row r="67" spans="3:8" x14ac:dyDescent="0.3">
      <c r="C67" s="3">
        <f t="shared" si="1"/>
        <v>65</v>
      </c>
      <c r="D67" t="s">
        <v>149</v>
      </c>
      <c r="E67" s="3">
        <v>365</v>
      </c>
      <c r="H67" s="3"/>
    </row>
    <row r="68" spans="3:8" ht="28.8" x14ac:dyDescent="0.3">
      <c r="C68" s="3">
        <f t="shared" si="1"/>
        <v>66</v>
      </c>
      <c r="D68" s="52" t="s">
        <v>150</v>
      </c>
      <c r="E68" s="3">
        <v>345</v>
      </c>
      <c r="F68" s="52"/>
      <c r="H68" s="3"/>
    </row>
    <row r="69" spans="3:8" x14ac:dyDescent="0.3">
      <c r="C69" s="3">
        <f t="shared" ref="C69:C92" si="2">C68+1</f>
        <v>67</v>
      </c>
      <c r="D69" t="s">
        <v>151</v>
      </c>
      <c r="E69" s="3">
        <v>317</v>
      </c>
      <c r="H69" s="3"/>
    </row>
    <row r="70" spans="3:8" x14ac:dyDescent="0.3">
      <c r="C70" s="3">
        <f t="shared" si="2"/>
        <v>68</v>
      </c>
      <c r="D70" t="s">
        <v>152</v>
      </c>
      <c r="E70" s="3">
        <v>258</v>
      </c>
      <c r="H70" s="3"/>
    </row>
    <row r="71" spans="3:8" x14ac:dyDescent="0.3">
      <c r="C71" s="3">
        <f t="shared" si="2"/>
        <v>69</v>
      </c>
      <c r="D71" t="s">
        <v>153</v>
      </c>
      <c r="E71" s="3">
        <v>337</v>
      </c>
      <c r="H71" s="3"/>
    </row>
    <row r="72" spans="3:8" x14ac:dyDescent="0.3">
      <c r="C72" s="3">
        <f t="shared" si="2"/>
        <v>70</v>
      </c>
      <c r="D72" t="s">
        <v>154</v>
      </c>
      <c r="E72" s="3">
        <v>336</v>
      </c>
      <c r="H72" s="3"/>
    </row>
    <row r="73" spans="3:8" x14ac:dyDescent="0.3">
      <c r="C73" s="3">
        <f t="shared" si="2"/>
        <v>71</v>
      </c>
      <c r="D73" t="s">
        <v>155</v>
      </c>
      <c r="E73" s="3">
        <v>348</v>
      </c>
      <c r="H73" s="3"/>
    </row>
    <row r="74" spans="3:8" x14ac:dyDescent="0.3">
      <c r="C74" s="3">
        <f t="shared" si="2"/>
        <v>72</v>
      </c>
      <c r="D74" t="s">
        <v>156</v>
      </c>
      <c r="E74" s="3">
        <v>323</v>
      </c>
      <c r="H74" s="3"/>
    </row>
    <row r="75" spans="3:8" x14ac:dyDescent="0.3">
      <c r="C75" s="3">
        <f t="shared" si="2"/>
        <v>73</v>
      </c>
      <c r="D75" t="s">
        <v>157</v>
      </c>
      <c r="E75" s="3">
        <v>345</v>
      </c>
      <c r="H75" s="3"/>
    </row>
    <row r="76" spans="3:8" x14ac:dyDescent="0.3">
      <c r="C76" s="3">
        <f t="shared" si="2"/>
        <v>74</v>
      </c>
      <c r="D76" t="s">
        <v>158</v>
      </c>
      <c r="E76" s="3">
        <v>303</v>
      </c>
      <c r="H76" s="3"/>
    </row>
    <row r="77" spans="3:8" x14ac:dyDescent="0.3">
      <c r="C77" s="3">
        <f t="shared" si="2"/>
        <v>75</v>
      </c>
      <c r="D77" t="s">
        <v>159</v>
      </c>
      <c r="E77" s="3">
        <v>452</v>
      </c>
      <c r="H77" s="3"/>
    </row>
    <row r="78" spans="3:8" x14ac:dyDescent="0.3">
      <c r="C78" s="3">
        <f t="shared" si="2"/>
        <v>76</v>
      </c>
      <c r="D78" t="s">
        <v>160</v>
      </c>
      <c r="E78" s="3">
        <v>230</v>
      </c>
      <c r="H78" s="3"/>
    </row>
    <row r="79" spans="3:8" x14ac:dyDescent="0.3">
      <c r="C79" s="3">
        <f t="shared" si="2"/>
        <v>77</v>
      </c>
      <c r="D79" t="s">
        <v>161</v>
      </c>
      <c r="E79" s="3">
        <v>285</v>
      </c>
      <c r="H79" s="3"/>
    </row>
    <row r="80" spans="3:8" x14ac:dyDescent="0.3">
      <c r="C80" s="3">
        <f t="shared" si="2"/>
        <v>78</v>
      </c>
      <c r="D80" t="s">
        <v>162</v>
      </c>
      <c r="E80" s="3">
        <v>260</v>
      </c>
      <c r="H80" s="3"/>
    </row>
    <row r="81" spans="1:18" x14ac:dyDescent="0.3">
      <c r="C81" s="3">
        <f t="shared" si="2"/>
        <v>79</v>
      </c>
      <c r="D81" t="s">
        <v>163</v>
      </c>
      <c r="E81" s="3">
        <v>299</v>
      </c>
      <c r="H81" s="3"/>
    </row>
    <row r="82" spans="1:18" x14ac:dyDescent="0.3">
      <c r="C82" s="3">
        <f t="shared" si="2"/>
        <v>80</v>
      </c>
      <c r="D82" t="s">
        <v>164</v>
      </c>
      <c r="E82" s="3">
        <v>286</v>
      </c>
      <c r="H82" s="3"/>
    </row>
    <row r="83" spans="1:18" x14ac:dyDescent="0.3">
      <c r="C83" s="3">
        <f t="shared" si="2"/>
        <v>81</v>
      </c>
      <c r="D83" t="s">
        <v>165</v>
      </c>
      <c r="E83" s="3">
        <v>302</v>
      </c>
      <c r="H83" s="3"/>
    </row>
    <row r="84" spans="1:18" x14ac:dyDescent="0.3">
      <c r="C84" s="3">
        <f t="shared" si="2"/>
        <v>82</v>
      </c>
      <c r="D84" t="s">
        <v>166</v>
      </c>
      <c r="E84" s="3">
        <v>336</v>
      </c>
      <c r="H84" s="3"/>
    </row>
    <row r="85" spans="1:18" x14ac:dyDescent="0.3">
      <c r="C85" s="3">
        <f t="shared" si="2"/>
        <v>83</v>
      </c>
      <c r="D85" t="s">
        <v>167</v>
      </c>
      <c r="E85" s="3">
        <v>446</v>
      </c>
      <c r="H85" s="3"/>
    </row>
    <row r="86" spans="1:18" x14ac:dyDescent="0.3">
      <c r="C86" s="3">
        <f t="shared" si="2"/>
        <v>84</v>
      </c>
      <c r="D86" t="s">
        <v>168</v>
      </c>
      <c r="E86" s="3">
        <v>310</v>
      </c>
      <c r="H86" s="3"/>
    </row>
    <row r="87" spans="1:18" x14ac:dyDescent="0.3">
      <c r="C87" s="3">
        <f t="shared" si="2"/>
        <v>85</v>
      </c>
      <c r="D87" t="s">
        <v>169</v>
      </c>
      <c r="E87" s="3">
        <v>316</v>
      </c>
      <c r="H87" s="3"/>
    </row>
    <row r="88" spans="1:18" ht="43.2" x14ac:dyDescent="0.3">
      <c r="C88" s="3">
        <f t="shared" si="2"/>
        <v>86</v>
      </c>
      <c r="D88" s="52" t="s">
        <v>170</v>
      </c>
      <c r="E88" s="3">
        <v>371</v>
      </c>
      <c r="F88" s="52"/>
      <c r="H88" s="3"/>
    </row>
    <row r="89" spans="1:18" x14ac:dyDescent="0.3">
      <c r="C89" s="3">
        <f t="shared" si="2"/>
        <v>87</v>
      </c>
      <c r="D89" t="s">
        <v>171</v>
      </c>
      <c r="E89" s="3">
        <v>349</v>
      </c>
      <c r="H89" s="3"/>
    </row>
    <row r="90" spans="1:18" x14ac:dyDescent="0.3">
      <c r="C90" s="3">
        <f t="shared" si="2"/>
        <v>88</v>
      </c>
      <c r="D90" t="s">
        <v>172</v>
      </c>
      <c r="E90" s="3">
        <v>260</v>
      </c>
      <c r="H90" s="3"/>
    </row>
    <row r="91" spans="1:18" x14ac:dyDescent="0.3">
      <c r="C91" s="3">
        <f t="shared" si="2"/>
        <v>89</v>
      </c>
      <c r="D91" t="s">
        <v>173</v>
      </c>
      <c r="E91" s="3">
        <v>314</v>
      </c>
      <c r="H91" s="3"/>
    </row>
    <row r="92" spans="1:18" x14ac:dyDescent="0.3">
      <c r="C92" s="3">
        <f t="shared" si="2"/>
        <v>90</v>
      </c>
      <c r="D92" t="s">
        <v>174</v>
      </c>
      <c r="E92" s="3">
        <v>361</v>
      </c>
      <c r="H92" s="3"/>
    </row>
    <row r="93" spans="1:18" x14ac:dyDescent="0.3">
      <c r="D93" t="s">
        <v>91</v>
      </c>
      <c r="E93" t="s">
        <v>91</v>
      </c>
    </row>
    <row r="95" spans="1:18" x14ac:dyDescent="0.3">
      <c r="A95" s="17" t="s">
        <v>28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3">
      <c r="A96" s="18" t="s">
        <v>29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37" x14ac:dyDescent="0.3">
      <c r="A97" t="s">
        <v>31</v>
      </c>
      <c r="B97" s="3">
        <v>50</v>
      </c>
      <c r="C97" s="3">
        <f t="shared" ref="C97:S97" si="3">B97+25</f>
        <v>75</v>
      </c>
      <c r="D97" s="3">
        <f t="shared" si="3"/>
        <v>100</v>
      </c>
      <c r="E97" s="3">
        <f t="shared" si="3"/>
        <v>125</v>
      </c>
      <c r="F97" s="3">
        <f t="shared" si="3"/>
        <v>150</v>
      </c>
      <c r="G97" s="3">
        <f t="shared" si="3"/>
        <v>175</v>
      </c>
      <c r="H97" s="3">
        <f t="shared" si="3"/>
        <v>200</v>
      </c>
      <c r="I97" s="3">
        <f t="shared" si="3"/>
        <v>225</v>
      </c>
      <c r="J97" s="3">
        <f t="shared" si="3"/>
        <v>250</v>
      </c>
      <c r="K97" s="3">
        <f t="shared" si="3"/>
        <v>275</v>
      </c>
      <c r="L97" s="3">
        <f t="shared" si="3"/>
        <v>300</v>
      </c>
      <c r="M97" s="3">
        <f t="shared" si="3"/>
        <v>325</v>
      </c>
      <c r="N97" s="3">
        <f t="shared" si="3"/>
        <v>350</v>
      </c>
      <c r="O97" s="3">
        <f t="shared" si="3"/>
        <v>375</v>
      </c>
      <c r="P97" s="3">
        <f t="shared" si="3"/>
        <v>400</v>
      </c>
      <c r="Q97" s="3">
        <f t="shared" si="3"/>
        <v>425</v>
      </c>
      <c r="R97" s="3">
        <f t="shared" si="3"/>
        <v>450</v>
      </c>
      <c r="S97" s="3">
        <f t="shared" si="3"/>
        <v>475</v>
      </c>
      <c r="T97" s="3"/>
      <c r="U97" s="3">
        <f>S97+25</f>
        <v>500</v>
      </c>
      <c r="V97" s="3"/>
    </row>
    <row r="98" spans="1:37" ht="15.6" x14ac:dyDescent="0.35">
      <c r="A98" t="s">
        <v>30</v>
      </c>
      <c r="B98" s="19">
        <v>1</v>
      </c>
      <c r="C98" s="19">
        <v>0.97</v>
      </c>
      <c r="D98" s="19">
        <v>0.93</v>
      </c>
      <c r="E98" s="19">
        <v>0.9</v>
      </c>
      <c r="F98" s="21">
        <v>0.86</v>
      </c>
      <c r="G98" s="19">
        <v>0.83</v>
      </c>
      <c r="H98" s="19">
        <v>0.8</v>
      </c>
      <c r="I98" s="19">
        <v>0.78</v>
      </c>
      <c r="J98" s="19">
        <v>0.77</v>
      </c>
      <c r="K98" s="19">
        <v>0.75</v>
      </c>
      <c r="L98" s="19">
        <v>0.73</v>
      </c>
      <c r="M98" s="19">
        <v>0.72</v>
      </c>
      <c r="N98" s="19">
        <v>0.7</v>
      </c>
      <c r="O98" s="19">
        <v>0.68</v>
      </c>
      <c r="P98" s="19">
        <v>0.67</v>
      </c>
      <c r="Q98" s="19">
        <v>0.65</v>
      </c>
      <c r="R98" s="19">
        <v>0.63</v>
      </c>
      <c r="S98" s="19">
        <v>0.62</v>
      </c>
      <c r="T98" s="19"/>
      <c r="U98" s="19">
        <v>0.6</v>
      </c>
      <c r="V98" s="19"/>
      <c r="W98" t="s">
        <v>47</v>
      </c>
    </row>
    <row r="99" spans="1:37" ht="15.6" x14ac:dyDescent="0.35">
      <c r="A99" t="s">
        <v>45</v>
      </c>
      <c r="B99" s="51">
        <f>IF(B97&gt;=50,IF(B97&lt;=200,$C103*(B97-50)+1,$C105*(B97-200)+0.8),1)</f>
        <v>1</v>
      </c>
      <c r="C99" s="51">
        <f t="shared" ref="C99" si="4">IF(C97&gt;=50,IF(C97&lt;=200,$C103*(C97-50)+1,$C105*(C97-200)+0.8),1)</f>
        <v>0.96666666666666667</v>
      </c>
      <c r="D99" s="51">
        <f t="shared" ref="D99:S99" si="5">IF(D97&gt;=50,IF(D97&lt;=200,$C103*(D97-50)+1,$C105*(D97-200)+0.8),1)</f>
        <v>0.93333333333333335</v>
      </c>
      <c r="E99" s="51">
        <f t="shared" si="5"/>
        <v>0.9</v>
      </c>
      <c r="F99" s="51">
        <f t="shared" si="5"/>
        <v>0.8666666666666667</v>
      </c>
      <c r="G99" s="51">
        <f t="shared" si="5"/>
        <v>0.83333333333333337</v>
      </c>
      <c r="H99" s="51">
        <f t="shared" si="5"/>
        <v>0.8</v>
      </c>
      <c r="I99" s="51">
        <f t="shared" si="5"/>
        <v>0.78333333333333333</v>
      </c>
      <c r="J99" s="51">
        <f t="shared" si="5"/>
        <v>0.76666666666666672</v>
      </c>
      <c r="K99" s="51">
        <f t="shared" si="5"/>
        <v>0.75</v>
      </c>
      <c r="L99" s="51">
        <f t="shared" si="5"/>
        <v>0.73333333333333339</v>
      </c>
      <c r="M99" s="51">
        <f t="shared" si="5"/>
        <v>0.71666666666666667</v>
      </c>
      <c r="N99" s="51">
        <f t="shared" si="5"/>
        <v>0.7</v>
      </c>
      <c r="O99" s="51">
        <f t="shared" si="5"/>
        <v>0.68333333333333335</v>
      </c>
      <c r="P99" s="51">
        <f t="shared" si="5"/>
        <v>0.66666666666666674</v>
      </c>
      <c r="Q99" s="51">
        <f t="shared" si="5"/>
        <v>0.65</v>
      </c>
      <c r="R99" s="51">
        <f t="shared" si="5"/>
        <v>0.6333333333333333</v>
      </c>
      <c r="S99" s="51">
        <f t="shared" si="5"/>
        <v>0.6166666666666667</v>
      </c>
      <c r="T99" s="51"/>
      <c r="U99" s="51">
        <f>IF(U97&gt;=50,IF(U97&lt;=200,$C103*(U97-50)+1,$C105*(U97-200)+0.8),1)</f>
        <v>0.6</v>
      </c>
      <c r="V99" s="51"/>
      <c r="W99" t="s">
        <v>48</v>
      </c>
    </row>
    <row r="100" spans="1:37" x14ac:dyDescent="0.3"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1:37" x14ac:dyDescent="0.3">
      <c r="A101" s="17" t="s">
        <v>32</v>
      </c>
      <c r="G101" t="s">
        <v>33</v>
      </c>
    </row>
    <row r="102" spans="1:37" x14ac:dyDescent="0.3">
      <c r="A102" s="73" t="s">
        <v>79</v>
      </c>
    </row>
    <row r="103" spans="1:37" x14ac:dyDescent="0.3">
      <c r="A103" s="74"/>
      <c r="B103" s="2" t="s">
        <v>35</v>
      </c>
      <c r="C103">
        <f>(H98-B98)/(H97-B97)</f>
        <v>-1.3333333333333331E-3</v>
      </c>
      <c r="D103" s="20" t="s">
        <v>36</v>
      </c>
      <c r="E103" s="1">
        <v>1</v>
      </c>
      <c r="F103" s="20"/>
      <c r="H103" s="1"/>
    </row>
    <row r="104" spans="1:37" x14ac:dyDescent="0.3">
      <c r="A104" s="73" t="s">
        <v>80</v>
      </c>
    </row>
    <row r="105" spans="1:37" x14ac:dyDescent="0.3">
      <c r="A105" s="74"/>
      <c r="B105" s="2" t="s">
        <v>35</v>
      </c>
      <c r="C105">
        <f>(U98-H98)/(U97-H97)</f>
        <v>-6.6666666666666686E-4</v>
      </c>
      <c r="D105" s="20" t="s">
        <v>36</v>
      </c>
      <c r="E105" s="1">
        <v>0.8</v>
      </c>
      <c r="F105" s="20"/>
      <c r="H105" s="1"/>
    </row>
    <row r="107" spans="1:37" ht="18" x14ac:dyDescent="0.35">
      <c r="A107" s="38" t="s">
        <v>56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 t="s">
        <v>46</v>
      </c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</row>
    <row r="108" spans="1:37" x14ac:dyDescent="0.3">
      <c r="A108" s="31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</row>
    <row r="109" spans="1:37" x14ac:dyDescent="0.3">
      <c r="A109" s="75" t="s">
        <v>40</v>
      </c>
      <c r="B109" s="77"/>
      <c r="C109" s="49" t="s">
        <v>41</v>
      </c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50"/>
    </row>
    <row r="110" spans="1:37" x14ac:dyDescent="0.3">
      <c r="A110" s="76"/>
      <c r="B110" s="78"/>
      <c r="C110" s="43">
        <v>3</v>
      </c>
      <c r="D110" s="43">
        <f>C110+0.5</f>
        <v>3.5</v>
      </c>
      <c r="E110" s="43">
        <f t="shared" ref="E110:AJ110" si="6">D110+0.5</f>
        <v>4</v>
      </c>
      <c r="F110" s="43">
        <f t="shared" si="6"/>
        <v>4.5</v>
      </c>
      <c r="G110" s="43">
        <f t="shared" si="6"/>
        <v>5</v>
      </c>
      <c r="H110" s="43">
        <f t="shared" si="6"/>
        <v>5.5</v>
      </c>
      <c r="I110" s="43">
        <f t="shared" si="6"/>
        <v>6</v>
      </c>
      <c r="J110" s="43">
        <f t="shared" si="6"/>
        <v>6.5</v>
      </c>
      <c r="K110" s="43">
        <f t="shared" si="6"/>
        <v>7</v>
      </c>
      <c r="L110" s="43">
        <f t="shared" si="6"/>
        <v>7.5</v>
      </c>
      <c r="M110" s="43">
        <f t="shared" si="6"/>
        <v>8</v>
      </c>
      <c r="N110" s="43">
        <f t="shared" si="6"/>
        <v>8.5</v>
      </c>
      <c r="O110" s="43">
        <f t="shared" si="6"/>
        <v>9</v>
      </c>
      <c r="P110" s="43">
        <f t="shared" si="6"/>
        <v>9.5</v>
      </c>
      <c r="Q110" s="43">
        <f t="shared" si="6"/>
        <v>10</v>
      </c>
      <c r="R110" s="43">
        <f t="shared" si="6"/>
        <v>10.5</v>
      </c>
      <c r="S110" s="43">
        <f t="shared" si="6"/>
        <v>11</v>
      </c>
      <c r="T110" s="43">
        <f t="shared" si="6"/>
        <v>11.5</v>
      </c>
      <c r="U110" s="43">
        <f t="shared" si="6"/>
        <v>12</v>
      </c>
      <c r="V110" s="43">
        <f t="shared" si="6"/>
        <v>12.5</v>
      </c>
      <c r="W110" s="43">
        <f t="shared" si="6"/>
        <v>13</v>
      </c>
      <c r="X110" s="43">
        <f t="shared" si="6"/>
        <v>13.5</v>
      </c>
      <c r="Y110" s="43">
        <f t="shared" si="6"/>
        <v>14</v>
      </c>
      <c r="Z110" s="43">
        <f t="shared" si="6"/>
        <v>14.5</v>
      </c>
      <c r="AA110" s="43">
        <f t="shared" si="6"/>
        <v>15</v>
      </c>
      <c r="AB110" s="43">
        <f t="shared" si="6"/>
        <v>15.5</v>
      </c>
      <c r="AC110" s="43">
        <f t="shared" si="6"/>
        <v>16</v>
      </c>
      <c r="AD110" s="43">
        <f t="shared" si="6"/>
        <v>16.5</v>
      </c>
      <c r="AE110" s="43">
        <f t="shared" si="6"/>
        <v>17</v>
      </c>
      <c r="AF110" s="43">
        <f t="shared" si="6"/>
        <v>17.5</v>
      </c>
      <c r="AG110" s="43">
        <f t="shared" si="6"/>
        <v>18</v>
      </c>
      <c r="AH110" s="43">
        <f t="shared" si="6"/>
        <v>18.5</v>
      </c>
      <c r="AI110" s="43">
        <f t="shared" si="6"/>
        <v>19</v>
      </c>
      <c r="AJ110" s="43">
        <f t="shared" si="6"/>
        <v>19.5</v>
      </c>
      <c r="AK110" s="43">
        <f>AJ110+0.5</f>
        <v>20</v>
      </c>
    </row>
    <row r="111" spans="1:37" x14ac:dyDescent="0.3">
      <c r="A111" s="37" t="s">
        <v>57</v>
      </c>
      <c r="B111" s="68" t="s">
        <v>42</v>
      </c>
      <c r="C111" s="67">
        <f t="shared" ref="C111:AK111" si="7">0.9*2.78*10^-5*$A118^1.25*C116</f>
        <v>0.81477586523342871</v>
      </c>
      <c r="D111" s="67">
        <f t="shared" ref="D111" si="8">0.9*2.78*10^-5*$A118^1.25*D116</f>
        <v>0.80464183705888359</v>
      </c>
      <c r="E111" s="67">
        <f t="shared" si="7"/>
        <v>0.79450780888433836</v>
      </c>
      <c r="F111" s="67">
        <f t="shared" ref="F111" si="9">0.9*2.78*10^-5*$A118^1.25*F116</f>
        <v>0.78437378070979336</v>
      </c>
      <c r="G111" s="67">
        <f t="shared" si="7"/>
        <v>0.77423975253524813</v>
      </c>
      <c r="H111" s="67">
        <f t="shared" ref="H111" si="10">0.9*2.78*10^-5*$A118^1.25*H116</f>
        <v>0.76410572436070301</v>
      </c>
      <c r="I111" s="67">
        <f t="shared" si="7"/>
        <v>0.75397169618615789</v>
      </c>
      <c r="J111" s="67">
        <f t="shared" ref="J111" si="11">0.9*2.78*10^-5*$A118^1.25*J116</f>
        <v>0.74383766801161277</v>
      </c>
      <c r="K111" s="67">
        <f t="shared" si="7"/>
        <v>0.73370363983706766</v>
      </c>
      <c r="L111" s="67">
        <f t="shared" ref="L111" si="12">0.9*2.78*10^-5*$A118^1.25*L116</f>
        <v>0.72356961166252254</v>
      </c>
      <c r="M111" s="67">
        <f t="shared" si="7"/>
        <v>0.71343558348797731</v>
      </c>
      <c r="N111" s="67">
        <f t="shared" ref="N111" si="13">0.9*2.78*10^-5*$A118^1.25*N116</f>
        <v>0.7033015553134323</v>
      </c>
      <c r="O111" s="67">
        <f t="shared" si="7"/>
        <v>0.69316752713888719</v>
      </c>
      <c r="P111" s="67">
        <f t="shared" ref="P111" si="14">0.9*2.78*10^-5*$A118^1.25*P116</f>
        <v>0.68303349896434196</v>
      </c>
      <c r="Q111" s="67">
        <f t="shared" si="7"/>
        <v>0.67289947078979684</v>
      </c>
      <c r="R111" s="67">
        <f t="shared" ref="R111" si="15">0.9*2.78*10^-5*$A118^1.25*R116</f>
        <v>0.66276544261525172</v>
      </c>
      <c r="S111" s="67">
        <f t="shared" si="7"/>
        <v>0.65465822007561569</v>
      </c>
      <c r="T111" s="67">
        <f t="shared" ref="T111" si="16">0.9*2.78*10^-5*$A118^1.25*T116</f>
        <v>0.64959120598834308</v>
      </c>
      <c r="U111" s="67">
        <f t="shared" si="7"/>
        <v>0.64452419190107046</v>
      </c>
      <c r="V111" s="67">
        <f t="shared" ref="V111" si="17">0.9*2.78*10^-5*$A118^1.25*V116</f>
        <v>0.63945717781379785</v>
      </c>
      <c r="W111" s="67">
        <f t="shared" si="7"/>
        <v>0.63439016372652535</v>
      </c>
      <c r="X111" s="67">
        <f t="shared" ref="X111" si="18">0.9*2.78*10^-5*$A118^1.25*X116</f>
        <v>0.62932314963925284</v>
      </c>
      <c r="Y111" s="67">
        <f t="shared" si="7"/>
        <v>0.62425613555198023</v>
      </c>
      <c r="Z111" s="67">
        <f t="shared" ref="Z111" si="19">0.9*2.78*10^-5*$A118^1.25*Z116</f>
        <v>0.61918912146470761</v>
      </c>
      <c r="AA111" s="67">
        <f t="shared" si="7"/>
        <v>0.61412210737743511</v>
      </c>
      <c r="AB111" s="67">
        <f t="shared" ref="AB111" si="20">0.9*2.78*10^-5*$A118^1.25*AB116</f>
        <v>0.6090550932901625</v>
      </c>
      <c r="AC111" s="67">
        <f t="shared" si="7"/>
        <v>0.60398807920288988</v>
      </c>
      <c r="AD111" s="67">
        <f t="shared" ref="AD111" si="21">0.9*2.78*10^-5*$A118^1.25*AD116</f>
        <v>0.59892106511561738</v>
      </c>
      <c r="AE111" s="67">
        <f t="shared" si="7"/>
        <v>0.59385405102834476</v>
      </c>
      <c r="AF111" s="67">
        <f t="shared" ref="AF111" si="22">0.9*2.78*10^-5*$A118^1.25*AF116</f>
        <v>0.58878703694107226</v>
      </c>
      <c r="AG111" s="67">
        <f t="shared" si="7"/>
        <v>0.58372002285379965</v>
      </c>
      <c r="AH111" s="67">
        <f t="shared" ref="AH111" si="23">0.9*2.78*10^-5*$A118^1.25*AH116</f>
        <v>0.57865300876652703</v>
      </c>
      <c r="AI111" s="67">
        <f t="shared" si="7"/>
        <v>0.57358599467925453</v>
      </c>
      <c r="AJ111" s="67">
        <f t="shared" ref="AJ111" si="24">0.9*2.78*10^-5*$A118^1.25*AJ116</f>
        <v>0.56851898059198203</v>
      </c>
      <c r="AK111" s="67">
        <f t="shared" si="7"/>
        <v>0.56345196650470941</v>
      </c>
    </row>
    <row r="112" spans="1:37" x14ac:dyDescent="0.3">
      <c r="B112" s="68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</row>
    <row r="113" spans="1:37" hidden="1" x14ac:dyDescent="0.3">
      <c r="B113" s="71" t="s">
        <v>55</v>
      </c>
      <c r="C113" s="9">
        <v>1.07</v>
      </c>
      <c r="D113" s="9">
        <v>1.07</v>
      </c>
      <c r="E113" s="9">
        <v>1.07</v>
      </c>
      <c r="F113" s="9">
        <v>1.07</v>
      </c>
      <c r="G113" s="9">
        <v>1.07</v>
      </c>
      <c r="H113" s="9">
        <v>1.07</v>
      </c>
      <c r="I113" s="9">
        <v>1.05</v>
      </c>
      <c r="J113" s="9">
        <v>1.07</v>
      </c>
      <c r="K113" s="9">
        <v>1.02</v>
      </c>
      <c r="L113" s="9">
        <v>1.07</v>
      </c>
      <c r="M113" s="9">
        <v>1</v>
      </c>
      <c r="N113" s="9">
        <v>1.07</v>
      </c>
      <c r="O113" s="9">
        <v>0.98</v>
      </c>
      <c r="P113" s="9">
        <v>1.07</v>
      </c>
      <c r="Q113" s="9">
        <v>0.96</v>
      </c>
      <c r="R113" s="9">
        <v>1.07</v>
      </c>
      <c r="S113" s="9">
        <v>0.94</v>
      </c>
      <c r="T113" s="9">
        <v>1.07</v>
      </c>
      <c r="U113" s="9">
        <v>0.92</v>
      </c>
      <c r="V113" s="9">
        <v>1.07</v>
      </c>
      <c r="W113" s="9">
        <v>0.9</v>
      </c>
      <c r="X113" s="9">
        <v>1.07</v>
      </c>
      <c r="Y113" s="9">
        <v>0.88</v>
      </c>
      <c r="Z113" s="9">
        <v>0.88</v>
      </c>
      <c r="AA113" s="9">
        <v>0.86</v>
      </c>
      <c r="AB113" s="9">
        <v>0.88</v>
      </c>
      <c r="AC113" s="9">
        <v>0.85</v>
      </c>
      <c r="AD113" s="9">
        <v>0.85</v>
      </c>
      <c r="AE113" s="9">
        <v>0.83</v>
      </c>
      <c r="AF113" s="9">
        <v>0.85</v>
      </c>
      <c r="AG113" s="9">
        <v>0.81</v>
      </c>
      <c r="AH113" s="9">
        <v>0.85</v>
      </c>
      <c r="AI113" s="9">
        <v>0.8</v>
      </c>
      <c r="AJ113" s="9">
        <v>0.85</v>
      </c>
      <c r="AK113" s="9">
        <v>0.78</v>
      </c>
    </row>
    <row r="114" spans="1:37" hidden="1" x14ac:dyDescent="0.3">
      <c r="A114" s="9"/>
      <c r="B114" s="71"/>
      <c r="C114" s="35">
        <f t="shared" ref="C114:H114" si="25">C111-C113</f>
        <v>-0.25522413476657135</v>
      </c>
      <c r="D114" s="35">
        <f t="shared" si="25"/>
        <v>-0.26535816294111647</v>
      </c>
      <c r="E114" s="35">
        <f t="shared" si="25"/>
        <v>-0.2754921911156617</v>
      </c>
      <c r="F114" s="35">
        <f t="shared" si="25"/>
        <v>-0.28562621929020671</v>
      </c>
      <c r="G114" s="35">
        <f t="shared" si="25"/>
        <v>-0.29576024746475194</v>
      </c>
      <c r="H114" s="35">
        <f t="shared" si="25"/>
        <v>-0.30589427563929705</v>
      </c>
      <c r="I114" s="35">
        <f t="shared" ref="I114:AK114" si="26">I111-I113</f>
        <v>-0.29602830381384215</v>
      </c>
      <c r="J114" s="35">
        <f>J111-J113</f>
        <v>-0.32616233198838729</v>
      </c>
      <c r="K114" s="35">
        <f t="shared" si="26"/>
        <v>-0.28629636016293236</v>
      </c>
      <c r="L114" s="35">
        <f>L111-L113</f>
        <v>-0.34643038833747752</v>
      </c>
      <c r="M114" s="35">
        <f t="shared" si="26"/>
        <v>-0.28656441651202269</v>
      </c>
      <c r="N114" s="35">
        <f>N111-N113</f>
        <v>-0.36669844468656776</v>
      </c>
      <c r="O114" s="35">
        <f t="shared" si="26"/>
        <v>-0.2868324728611128</v>
      </c>
      <c r="P114" s="35">
        <f>P111-P113</f>
        <v>-0.38696650103565811</v>
      </c>
      <c r="Q114" s="35">
        <f t="shared" si="26"/>
        <v>-0.28710052921020313</v>
      </c>
      <c r="R114" s="35">
        <f>R111-R113</f>
        <v>-0.40723455738474834</v>
      </c>
      <c r="S114" s="35">
        <f t="shared" si="26"/>
        <v>-0.28534177992438425</v>
      </c>
      <c r="T114" s="35">
        <f>T111-T113</f>
        <v>-0.42040879401165698</v>
      </c>
      <c r="U114" s="35">
        <f t="shared" si="26"/>
        <v>-0.27547580809892958</v>
      </c>
      <c r="V114" s="35">
        <f>V111-V113</f>
        <v>-0.43054282218620221</v>
      </c>
      <c r="W114" s="35">
        <f t="shared" si="26"/>
        <v>-0.26560983627347468</v>
      </c>
      <c r="X114" s="35">
        <f>X111-X113</f>
        <v>-0.44067685036074722</v>
      </c>
      <c r="Y114" s="35">
        <f t="shared" si="26"/>
        <v>-0.25574386444801978</v>
      </c>
      <c r="Z114" s="35">
        <f t="shared" ref="Z114" si="27">Z111-Z113</f>
        <v>-0.26081087853529239</v>
      </c>
      <c r="AA114" s="35">
        <f t="shared" si="26"/>
        <v>-0.24587789262256488</v>
      </c>
      <c r="AB114" s="35">
        <f t="shared" ref="AB114" si="28">AB111-AB113</f>
        <v>-0.27094490670983751</v>
      </c>
      <c r="AC114" s="35">
        <f t="shared" si="26"/>
        <v>-0.2460119207971101</v>
      </c>
      <c r="AD114" s="35">
        <f t="shared" ref="AD114" si="29">AD111-AD113</f>
        <v>-0.2510789348843826</v>
      </c>
      <c r="AE114" s="35">
        <f t="shared" si="26"/>
        <v>-0.2361459489716552</v>
      </c>
      <c r="AF114" s="35">
        <f t="shared" ref="AF114" si="30">AF111-AF113</f>
        <v>-0.26121296305892772</v>
      </c>
      <c r="AG114" s="35">
        <f t="shared" si="26"/>
        <v>-0.22627997714620041</v>
      </c>
      <c r="AH114" s="35">
        <f t="shared" ref="AH114" si="31">AH111-AH113</f>
        <v>-0.27134699123347295</v>
      </c>
      <c r="AI114" s="35">
        <f t="shared" si="26"/>
        <v>-0.22641400532074551</v>
      </c>
      <c r="AJ114" s="35">
        <f t="shared" ref="AJ114" si="32">AJ111-AJ113</f>
        <v>-0.28148101940801795</v>
      </c>
      <c r="AK114" s="35">
        <f t="shared" si="26"/>
        <v>-0.21654803349529061</v>
      </c>
    </row>
    <row r="115" spans="1:37" hidden="1" x14ac:dyDescent="0.3">
      <c r="B115" s="11" t="s">
        <v>31</v>
      </c>
      <c r="C115" s="34">
        <f>C$110*1000/$A120</f>
        <v>55.555555555555557</v>
      </c>
      <c r="D115" s="34">
        <f>D$110*1000/$A120</f>
        <v>64.81481481481481</v>
      </c>
      <c r="E115" s="34">
        <f t="shared" ref="E115:AK115" si="33">E$110*1000/$A120</f>
        <v>74.074074074074076</v>
      </c>
      <c r="F115" s="34">
        <f>F$110*1000/$A120</f>
        <v>83.333333333333329</v>
      </c>
      <c r="G115" s="34">
        <f t="shared" si="33"/>
        <v>92.592592592592595</v>
      </c>
      <c r="H115" s="34">
        <f>H$110*1000/$A120</f>
        <v>101.85185185185185</v>
      </c>
      <c r="I115" s="34">
        <f t="shared" si="33"/>
        <v>111.11111111111111</v>
      </c>
      <c r="J115" s="34">
        <f>J$110*1000/$A120</f>
        <v>120.37037037037037</v>
      </c>
      <c r="K115" s="34">
        <f t="shared" si="33"/>
        <v>129.62962962962962</v>
      </c>
      <c r="L115" s="34">
        <f>L$110*1000/$A120</f>
        <v>138.88888888888889</v>
      </c>
      <c r="M115" s="34">
        <f t="shared" si="33"/>
        <v>148.14814814814815</v>
      </c>
      <c r="N115" s="34">
        <f>N$110*1000/$A120</f>
        <v>157.40740740740742</v>
      </c>
      <c r="O115" s="34">
        <f t="shared" si="33"/>
        <v>166.66666666666666</v>
      </c>
      <c r="P115" s="34">
        <f>P$110*1000/$A120</f>
        <v>175.92592592592592</v>
      </c>
      <c r="Q115" s="34">
        <f t="shared" si="33"/>
        <v>185.18518518518519</v>
      </c>
      <c r="R115" s="34">
        <f>R$110*1000/$A120</f>
        <v>194.44444444444446</v>
      </c>
      <c r="S115" s="34">
        <f t="shared" si="33"/>
        <v>203.7037037037037</v>
      </c>
      <c r="T115" s="34">
        <f>T$110*1000/$A120</f>
        <v>212.96296296296296</v>
      </c>
      <c r="U115" s="34">
        <f t="shared" si="33"/>
        <v>222.22222222222223</v>
      </c>
      <c r="V115" s="34">
        <f>V$110*1000/$A120</f>
        <v>231.4814814814815</v>
      </c>
      <c r="W115" s="34">
        <f t="shared" si="33"/>
        <v>240.74074074074073</v>
      </c>
      <c r="X115" s="34">
        <f>X$110*1000/$A120</f>
        <v>250</v>
      </c>
      <c r="Y115" s="34">
        <f t="shared" si="33"/>
        <v>259.25925925925924</v>
      </c>
      <c r="Z115" s="34">
        <f t="shared" ref="Z115" si="34">Z$110*1000/$A120</f>
        <v>268.51851851851853</v>
      </c>
      <c r="AA115" s="34">
        <f t="shared" si="33"/>
        <v>277.77777777777777</v>
      </c>
      <c r="AB115" s="34">
        <f t="shared" ref="AB115" si="35">AB$110*1000/$A120</f>
        <v>287.03703703703701</v>
      </c>
      <c r="AC115" s="34">
        <f t="shared" si="33"/>
        <v>296.2962962962963</v>
      </c>
      <c r="AD115" s="34">
        <f t="shared" ref="AD115" si="36">AD$110*1000/$A120</f>
        <v>305.55555555555554</v>
      </c>
      <c r="AE115" s="34">
        <f t="shared" si="33"/>
        <v>314.81481481481484</v>
      </c>
      <c r="AF115" s="34">
        <f t="shared" ref="AF115" si="37">AF$110*1000/$A120</f>
        <v>324.07407407407408</v>
      </c>
      <c r="AG115" s="34">
        <f t="shared" si="33"/>
        <v>333.33333333333331</v>
      </c>
      <c r="AH115" s="34">
        <f t="shared" ref="AH115" si="38">AH$110*1000/$A120</f>
        <v>342.59259259259261</v>
      </c>
      <c r="AI115" s="34">
        <f t="shared" si="33"/>
        <v>351.85185185185185</v>
      </c>
      <c r="AJ115" s="34">
        <f t="shared" ref="AJ115" si="39">AJ$110*1000/$A120</f>
        <v>361.11111111111109</v>
      </c>
      <c r="AK115" s="34">
        <f t="shared" si="33"/>
        <v>370.37037037037038</v>
      </c>
    </row>
    <row r="116" spans="1:37" ht="15.6" hidden="1" x14ac:dyDescent="0.35">
      <c r="B116" s="11" t="s">
        <v>30</v>
      </c>
      <c r="C116" s="35">
        <f>IF(C115&gt;=50,IF(C115&lt;=200,$C$103*(C115-50)+1,$C$105*(C115-200)+0.8),1)</f>
        <v>0.99259259259259258</v>
      </c>
      <c r="D116" s="35">
        <f>IF(D115&gt;=50,IF(D115&lt;=200,$C$103*(D115-50)+1,$C$105*(D115-200)+0.8),1)</f>
        <v>0.98024691358024696</v>
      </c>
      <c r="E116" s="35">
        <f t="shared" ref="E116:AK116" si="40">IF(E115&gt;=50,IF(E115&lt;=200,$C$103*(E115-50)+1,$C$105*(E115-200)+0.8),1)</f>
        <v>0.96790123456790123</v>
      </c>
      <c r="F116" s="35">
        <f>IF(F115&gt;=50,IF(F115&lt;=200,$C$103*(F115-50)+1,$C$105*(F115-200)+0.8),1)</f>
        <v>0.9555555555555556</v>
      </c>
      <c r="G116" s="35">
        <f t="shared" si="40"/>
        <v>0.94320987654320987</v>
      </c>
      <c r="H116" s="35">
        <f>IF(H115&gt;=50,IF(H115&lt;=200,$C$103*(H115-50)+1,$C$105*(H115-200)+0.8),1)</f>
        <v>0.93086419753086425</v>
      </c>
      <c r="I116" s="35">
        <f t="shared" si="40"/>
        <v>0.91851851851851851</v>
      </c>
      <c r="J116" s="35">
        <f>IF(J115&gt;=50,IF(J115&lt;=200,$C$103*(J115-50)+1,$C$105*(J115-200)+0.8),1)</f>
        <v>0.90617283950617289</v>
      </c>
      <c r="K116" s="35">
        <f t="shared" si="40"/>
        <v>0.89382716049382716</v>
      </c>
      <c r="L116" s="35">
        <f>IF(L115&gt;=50,IF(L115&lt;=200,$C$103*(L115-50)+1,$C$105*(L115-200)+0.8),1)</f>
        <v>0.88148148148148153</v>
      </c>
      <c r="M116" s="35">
        <f t="shared" si="40"/>
        <v>0.8691358024691358</v>
      </c>
      <c r="N116" s="35">
        <f>IF(N115&gt;=50,IF(N115&lt;=200,$C$103*(N115-50)+1,$C$105*(N115-200)+0.8),1)</f>
        <v>0.85679012345679018</v>
      </c>
      <c r="O116" s="35">
        <f t="shared" si="40"/>
        <v>0.84444444444444455</v>
      </c>
      <c r="P116" s="35">
        <f>IF(P115&gt;=50,IF(P115&lt;=200,$C$103*(P115-50)+1,$C$105*(P115-200)+0.8),1)</f>
        <v>0.83209876543209882</v>
      </c>
      <c r="Q116" s="35">
        <f t="shared" si="40"/>
        <v>0.81975308641975309</v>
      </c>
      <c r="R116" s="35">
        <f>IF(R115&gt;=50,IF(R115&lt;=200,$C$103*(R115-50)+1,$C$105*(R115-200)+0.8),1)</f>
        <v>0.80740740740740746</v>
      </c>
      <c r="S116" s="35">
        <f t="shared" si="40"/>
        <v>0.79753086419753094</v>
      </c>
      <c r="T116" s="35">
        <f>IF(T115&gt;=50,IF(T115&lt;=200,$C$103*(T115-50)+1,$C$105*(T115-200)+0.8),1)</f>
        <v>0.79135802469135808</v>
      </c>
      <c r="U116" s="35">
        <f t="shared" si="40"/>
        <v>0.78518518518518521</v>
      </c>
      <c r="V116" s="35">
        <f>IF(V115&gt;=50,IF(V115&lt;=200,$C$103*(V115-50)+1,$C$105*(V115-200)+0.8),1)</f>
        <v>0.77901234567901234</v>
      </c>
      <c r="W116" s="35">
        <f t="shared" si="40"/>
        <v>0.77283950617283959</v>
      </c>
      <c r="X116" s="35">
        <f>IF(X115&gt;=50,IF(X115&lt;=200,$C$103*(X115-50)+1,$C$105*(X115-200)+0.8),1)</f>
        <v>0.76666666666666672</v>
      </c>
      <c r="Y116" s="35">
        <f t="shared" si="40"/>
        <v>0.76049382716049385</v>
      </c>
      <c r="Z116" s="35">
        <f t="shared" si="40"/>
        <v>0.75432098765432098</v>
      </c>
      <c r="AA116" s="35">
        <f t="shared" si="40"/>
        <v>0.74814814814814823</v>
      </c>
      <c r="AB116" s="35">
        <f t="shared" si="40"/>
        <v>0.74197530864197536</v>
      </c>
      <c r="AC116" s="35">
        <f t="shared" si="40"/>
        <v>0.73580246913580249</v>
      </c>
      <c r="AD116" s="35">
        <f t="shared" si="40"/>
        <v>0.72962962962962963</v>
      </c>
      <c r="AE116" s="35">
        <f t="shared" si="40"/>
        <v>0.72345679012345676</v>
      </c>
      <c r="AF116" s="35">
        <f t="shared" si="40"/>
        <v>0.71728395061728401</v>
      </c>
      <c r="AG116" s="35">
        <f t="shared" si="40"/>
        <v>0.71111111111111114</v>
      </c>
      <c r="AH116" s="35">
        <f t="shared" si="40"/>
        <v>0.70493827160493827</v>
      </c>
      <c r="AI116" s="35">
        <f t="shared" si="40"/>
        <v>0.6987654320987654</v>
      </c>
      <c r="AJ116" s="35">
        <f t="shared" si="40"/>
        <v>0.69259259259259265</v>
      </c>
      <c r="AK116" s="35">
        <f t="shared" si="40"/>
        <v>0.68641975308641978</v>
      </c>
    </row>
    <row r="117" spans="1:37" ht="16.2" x14ac:dyDescent="0.3">
      <c r="A117" s="9" t="s">
        <v>60</v>
      </c>
      <c r="B117" s="9">
        <v>250</v>
      </c>
      <c r="C117" s="12">
        <f t="shared" ref="C117:AK117" si="41">ROUNDUP(C111*100^2/$B117,0)</f>
        <v>33</v>
      </c>
      <c r="D117" s="12">
        <f t="shared" ref="D117" si="42">ROUNDUP(D111*100^2/$B117,0)</f>
        <v>33</v>
      </c>
      <c r="E117" s="12">
        <f t="shared" si="41"/>
        <v>32</v>
      </c>
      <c r="F117" s="12">
        <f t="shared" ref="F117" si="43">ROUNDUP(F111*100^2/$B117,0)</f>
        <v>32</v>
      </c>
      <c r="G117" s="12">
        <f t="shared" si="41"/>
        <v>31</v>
      </c>
      <c r="H117" s="12">
        <f t="shared" ref="H117" si="44">ROUNDUP(H111*100^2/$B117,0)</f>
        <v>31</v>
      </c>
      <c r="I117" s="12">
        <f t="shared" si="41"/>
        <v>31</v>
      </c>
      <c r="J117" s="12">
        <f t="shared" ref="J117" si="45">ROUNDUP(J111*100^2/$B117,0)</f>
        <v>30</v>
      </c>
      <c r="K117" s="12">
        <f t="shared" si="41"/>
        <v>30</v>
      </c>
      <c r="L117" s="12">
        <f t="shared" ref="L117" si="46">ROUNDUP(L111*100^2/$B117,0)</f>
        <v>29</v>
      </c>
      <c r="M117" s="12">
        <f t="shared" si="41"/>
        <v>29</v>
      </c>
      <c r="N117" s="12">
        <f t="shared" ref="N117" si="47">ROUNDUP(N111*100^2/$B117,0)</f>
        <v>29</v>
      </c>
      <c r="O117" s="12">
        <f t="shared" si="41"/>
        <v>28</v>
      </c>
      <c r="P117" s="12">
        <f t="shared" ref="P117" si="48">ROUNDUP(P111*100^2/$B117,0)</f>
        <v>28</v>
      </c>
      <c r="Q117" s="12">
        <f t="shared" si="41"/>
        <v>27</v>
      </c>
      <c r="R117" s="12">
        <f t="shared" ref="R117" si="49">ROUNDUP(R111*100^2/$B117,0)</f>
        <v>27</v>
      </c>
      <c r="S117" s="12">
        <f t="shared" si="41"/>
        <v>27</v>
      </c>
      <c r="T117" s="12">
        <f t="shared" ref="T117" si="50">ROUNDUP(T111*100^2/$B117,0)</f>
        <v>26</v>
      </c>
      <c r="U117" s="12">
        <f t="shared" si="41"/>
        <v>26</v>
      </c>
      <c r="V117" s="12">
        <f t="shared" ref="V117" si="51">ROUNDUP(V111*100^2/$B117,0)</f>
        <v>26</v>
      </c>
      <c r="W117" s="12">
        <f t="shared" si="41"/>
        <v>26</v>
      </c>
      <c r="X117" s="12">
        <f t="shared" ref="X117" si="52">ROUNDUP(X111*100^2/$B117,0)</f>
        <v>26</v>
      </c>
      <c r="Y117" s="12">
        <f t="shared" si="41"/>
        <v>25</v>
      </c>
      <c r="Z117" s="12">
        <f t="shared" ref="Z117" si="53">ROUNDUP(Z111*100^2/$B117,0)</f>
        <v>25</v>
      </c>
      <c r="AA117" s="12">
        <f t="shared" si="41"/>
        <v>25</v>
      </c>
      <c r="AB117" s="12">
        <f t="shared" ref="AB117" si="54">ROUNDUP(AB111*100^2/$B117,0)</f>
        <v>25</v>
      </c>
      <c r="AC117" s="12">
        <f t="shared" si="41"/>
        <v>25</v>
      </c>
      <c r="AD117" s="12">
        <f t="shared" ref="AD117" si="55">ROUNDUP(AD111*100^2/$B117,0)</f>
        <v>24</v>
      </c>
      <c r="AE117" s="12">
        <f t="shared" si="41"/>
        <v>24</v>
      </c>
      <c r="AF117" s="12">
        <f t="shared" ref="AF117" si="56">ROUNDUP(AF111*100^2/$B117,0)</f>
        <v>24</v>
      </c>
      <c r="AG117" s="12">
        <f t="shared" si="41"/>
        <v>24</v>
      </c>
      <c r="AH117" s="12">
        <f t="shared" ref="AH117" si="57">ROUNDUP(AH111*100^2/$B117,0)</f>
        <v>24</v>
      </c>
      <c r="AI117" s="12">
        <f t="shared" si="41"/>
        <v>23</v>
      </c>
      <c r="AJ117" s="12">
        <f t="shared" ref="AJ117" si="58">ROUNDUP(AJ111*100^2/$B117,0)</f>
        <v>23</v>
      </c>
      <c r="AK117" s="12">
        <f t="shared" si="41"/>
        <v>23</v>
      </c>
    </row>
    <row r="118" spans="1:37" x14ac:dyDescent="0.3">
      <c r="A118" s="9">
        <v>4100</v>
      </c>
      <c r="B118" s="9">
        <v>300</v>
      </c>
      <c r="C118" s="12">
        <f t="shared" ref="C118:AK118" si="59">ROUNDUP(C111*100^2/$B118,0)</f>
        <v>28</v>
      </c>
      <c r="D118" s="12">
        <f t="shared" ref="D118" si="60">ROUNDUP(D111*100^2/$B118,0)</f>
        <v>27</v>
      </c>
      <c r="E118" s="12">
        <f t="shared" si="59"/>
        <v>27</v>
      </c>
      <c r="F118" s="12">
        <f t="shared" ref="F118" si="61">ROUNDUP(F111*100^2/$B118,0)</f>
        <v>27</v>
      </c>
      <c r="G118" s="12">
        <f t="shared" si="59"/>
        <v>26</v>
      </c>
      <c r="H118" s="12">
        <f t="shared" ref="H118" si="62">ROUNDUP(H111*100^2/$B118,0)</f>
        <v>26</v>
      </c>
      <c r="I118" s="12">
        <f t="shared" si="59"/>
        <v>26</v>
      </c>
      <c r="J118" s="12">
        <f t="shared" ref="J118" si="63">ROUNDUP(J111*100^2/$B118,0)</f>
        <v>25</v>
      </c>
      <c r="K118" s="12">
        <f t="shared" si="59"/>
        <v>25</v>
      </c>
      <c r="L118" s="12">
        <f t="shared" ref="L118" si="64">ROUNDUP(L111*100^2/$B118,0)</f>
        <v>25</v>
      </c>
      <c r="M118" s="12">
        <f t="shared" si="59"/>
        <v>24</v>
      </c>
      <c r="N118" s="12">
        <f t="shared" ref="N118" si="65">ROUNDUP(N111*100^2/$B118,0)</f>
        <v>24</v>
      </c>
      <c r="O118" s="12">
        <f t="shared" si="59"/>
        <v>24</v>
      </c>
      <c r="P118" s="12">
        <f t="shared" ref="P118" si="66">ROUNDUP(P111*100^2/$B118,0)</f>
        <v>23</v>
      </c>
      <c r="Q118" s="12">
        <f t="shared" si="59"/>
        <v>23</v>
      </c>
      <c r="R118" s="12">
        <f t="shared" ref="R118" si="67">ROUNDUP(R111*100^2/$B118,0)</f>
        <v>23</v>
      </c>
      <c r="S118" s="12">
        <f t="shared" si="59"/>
        <v>22</v>
      </c>
      <c r="T118" s="12">
        <f t="shared" ref="T118" si="68">ROUNDUP(T111*100^2/$B118,0)</f>
        <v>22</v>
      </c>
      <c r="U118" s="12">
        <f t="shared" si="59"/>
        <v>22</v>
      </c>
      <c r="V118" s="12">
        <f t="shared" ref="V118" si="69">ROUNDUP(V111*100^2/$B118,0)</f>
        <v>22</v>
      </c>
      <c r="W118" s="12">
        <f t="shared" si="59"/>
        <v>22</v>
      </c>
      <c r="X118" s="12">
        <f t="shared" ref="X118" si="70">ROUNDUP(X111*100^2/$B118,0)</f>
        <v>21</v>
      </c>
      <c r="Y118" s="12">
        <f t="shared" si="59"/>
        <v>21</v>
      </c>
      <c r="Z118" s="12">
        <f t="shared" ref="Z118" si="71">ROUNDUP(Z111*100^2/$B118,0)</f>
        <v>21</v>
      </c>
      <c r="AA118" s="12">
        <f t="shared" si="59"/>
        <v>21</v>
      </c>
      <c r="AB118" s="12">
        <f t="shared" ref="AB118" si="72">ROUNDUP(AB111*100^2/$B118,0)</f>
        <v>21</v>
      </c>
      <c r="AC118" s="12">
        <f t="shared" si="59"/>
        <v>21</v>
      </c>
      <c r="AD118" s="12">
        <f t="shared" ref="AD118" si="73">ROUNDUP(AD111*100^2/$B118,0)</f>
        <v>20</v>
      </c>
      <c r="AE118" s="12">
        <f t="shared" si="59"/>
        <v>20</v>
      </c>
      <c r="AF118" s="12">
        <f t="shared" ref="AF118" si="74">ROUNDUP(AF111*100^2/$B118,0)</f>
        <v>20</v>
      </c>
      <c r="AG118" s="12">
        <f t="shared" si="59"/>
        <v>20</v>
      </c>
      <c r="AH118" s="12">
        <f t="shared" ref="AH118" si="75">ROUNDUP(AH111*100^2/$B118,0)</f>
        <v>20</v>
      </c>
      <c r="AI118" s="12">
        <f t="shared" si="59"/>
        <v>20</v>
      </c>
      <c r="AJ118" s="12">
        <f t="shared" ref="AJ118" si="76">ROUNDUP(AJ111*100^2/$B118,0)</f>
        <v>19</v>
      </c>
      <c r="AK118" s="12">
        <f t="shared" si="59"/>
        <v>19</v>
      </c>
    </row>
    <row r="119" spans="1:37" x14ac:dyDescent="0.3">
      <c r="A119" s="9" t="s">
        <v>61</v>
      </c>
      <c r="B119" s="9">
        <v>350</v>
      </c>
      <c r="C119" s="12">
        <f t="shared" ref="C119:AK119" si="77">ROUNDUP(C111*100^2/$B119,0)</f>
        <v>24</v>
      </c>
      <c r="D119" s="12">
        <f t="shared" ref="D119" si="78">ROUNDUP(D111*100^2/$B119,0)</f>
        <v>23</v>
      </c>
      <c r="E119" s="12">
        <f t="shared" si="77"/>
        <v>23</v>
      </c>
      <c r="F119" s="12">
        <f t="shared" ref="F119" si="79">ROUNDUP(F111*100^2/$B119,0)</f>
        <v>23</v>
      </c>
      <c r="G119" s="12">
        <f t="shared" si="77"/>
        <v>23</v>
      </c>
      <c r="H119" s="12">
        <f t="shared" ref="H119" si="80">ROUNDUP(H111*100^2/$B119,0)</f>
        <v>22</v>
      </c>
      <c r="I119" s="12">
        <f t="shared" si="77"/>
        <v>22</v>
      </c>
      <c r="J119" s="12">
        <f t="shared" ref="J119" si="81">ROUNDUP(J111*100^2/$B119,0)</f>
        <v>22</v>
      </c>
      <c r="K119" s="12">
        <f t="shared" si="77"/>
        <v>21</v>
      </c>
      <c r="L119" s="12">
        <f t="shared" ref="L119" si="82">ROUNDUP(L111*100^2/$B119,0)</f>
        <v>21</v>
      </c>
      <c r="M119" s="12">
        <f t="shared" si="77"/>
        <v>21</v>
      </c>
      <c r="N119" s="12">
        <f t="shared" ref="N119" si="83">ROUNDUP(N111*100^2/$B119,0)</f>
        <v>21</v>
      </c>
      <c r="O119" s="12">
        <f t="shared" si="77"/>
        <v>20</v>
      </c>
      <c r="P119" s="12">
        <f t="shared" ref="P119" si="84">ROUNDUP(P111*100^2/$B119,0)</f>
        <v>20</v>
      </c>
      <c r="Q119" s="12">
        <f t="shared" si="77"/>
        <v>20</v>
      </c>
      <c r="R119" s="12">
        <f t="shared" ref="R119" si="85">ROUNDUP(R111*100^2/$B119,0)</f>
        <v>19</v>
      </c>
      <c r="S119" s="12">
        <f t="shared" si="77"/>
        <v>19</v>
      </c>
      <c r="T119" s="12">
        <f t="shared" ref="T119" si="86">ROUNDUP(T111*100^2/$B119,0)</f>
        <v>19</v>
      </c>
      <c r="U119" s="12">
        <f t="shared" si="77"/>
        <v>19</v>
      </c>
      <c r="V119" s="12">
        <f t="shared" ref="V119" si="87">ROUNDUP(V111*100^2/$B119,0)</f>
        <v>19</v>
      </c>
      <c r="W119" s="12">
        <f t="shared" si="77"/>
        <v>19</v>
      </c>
      <c r="X119" s="12">
        <f t="shared" ref="X119" si="88">ROUNDUP(X111*100^2/$B119,0)</f>
        <v>18</v>
      </c>
      <c r="Y119" s="12">
        <f t="shared" si="77"/>
        <v>18</v>
      </c>
      <c r="Z119" s="12">
        <f t="shared" ref="Z119" si="89">ROUNDUP(Z111*100^2/$B119,0)</f>
        <v>18</v>
      </c>
      <c r="AA119" s="12">
        <f t="shared" si="77"/>
        <v>18</v>
      </c>
      <c r="AB119" s="12">
        <f t="shared" ref="AB119" si="90">ROUNDUP(AB111*100^2/$B119,0)</f>
        <v>18</v>
      </c>
      <c r="AC119" s="12">
        <f t="shared" si="77"/>
        <v>18</v>
      </c>
      <c r="AD119" s="12">
        <f t="shared" ref="AD119" si="91">ROUNDUP(AD111*100^2/$B119,0)</f>
        <v>18</v>
      </c>
      <c r="AE119" s="12">
        <f t="shared" si="77"/>
        <v>17</v>
      </c>
      <c r="AF119" s="12">
        <f t="shared" ref="AF119" si="92">ROUNDUP(AF111*100^2/$B119,0)</f>
        <v>17</v>
      </c>
      <c r="AG119" s="12">
        <f t="shared" si="77"/>
        <v>17</v>
      </c>
      <c r="AH119" s="12">
        <f t="shared" ref="AH119" si="93">ROUNDUP(AH111*100^2/$B119,0)</f>
        <v>17</v>
      </c>
      <c r="AI119" s="12">
        <f t="shared" si="77"/>
        <v>17</v>
      </c>
      <c r="AJ119" s="12">
        <f t="shared" ref="AJ119" si="94">ROUNDUP(AJ111*100^2/$B119,0)</f>
        <v>17</v>
      </c>
      <c r="AK119" s="12">
        <f t="shared" si="77"/>
        <v>17</v>
      </c>
    </row>
    <row r="120" spans="1:37" x14ac:dyDescent="0.3">
      <c r="A120" s="9">
        <v>54</v>
      </c>
      <c r="B120" s="13">
        <v>400</v>
      </c>
      <c r="C120" s="14">
        <f t="shared" ref="C120:AK120" si="95">ROUNDUP(C111*100^2/$B120,0)</f>
        <v>21</v>
      </c>
      <c r="D120" s="14">
        <f t="shared" ref="D120" si="96">ROUNDUP(D111*100^2/$B120,0)</f>
        <v>21</v>
      </c>
      <c r="E120" s="14">
        <f t="shared" si="95"/>
        <v>20</v>
      </c>
      <c r="F120" s="14">
        <f t="shared" ref="F120" si="97">ROUNDUP(F111*100^2/$B120,0)</f>
        <v>20</v>
      </c>
      <c r="G120" s="14">
        <f t="shared" si="95"/>
        <v>20</v>
      </c>
      <c r="H120" s="14">
        <f t="shared" ref="H120" si="98">ROUNDUP(H111*100^2/$B120,0)</f>
        <v>20</v>
      </c>
      <c r="I120" s="14">
        <f t="shared" si="95"/>
        <v>19</v>
      </c>
      <c r="J120" s="14">
        <f t="shared" ref="J120" si="99">ROUNDUP(J111*100^2/$B120,0)</f>
        <v>19</v>
      </c>
      <c r="K120" s="14">
        <f t="shared" si="95"/>
        <v>19</v>
      </c>
      <c r="L120" s="14">
        <f t="shared" ref="L120" si="100">ROUNDUP(L111*100^2/$B120,0)</f>
        <v>19</v>
      </c>
      <c r="M120" s="14">
        <f t="shared" si="95"/>
        <v>18</v>
      </c>
      <c r="N120" s="14">
        <f t="shared" ref="N120" si="101">ROUNDUP(N111*100^2/$B120,0)</f>
        <v>18</v>
      </c>
      <c r="O120" s="14">
        <f t="shared" si="95"/>
        <v>18</v>
      </c>
      <c r="P120" s="14">
        <f t="shared" ref="P120" si="102">ROUNDUP(P111*100^2/$B120,0)</f>
        <v>18</v>
      </c>
      <c r="Q120" s="14">
        <f t="shared" si="95"/>
        <v>17</v>
      </c>
      <c r="R120" s="14">
        <f t="shared" ref="R120" si="103">ROUNDUP(R111*100^2/$B120,0)</f>
        <v>17</v>
      </c>
      <c r="S120" s="14">
        <f t="shared" si="95"/>
        <v>17</v>
      </c>
      <c r="T120" s="14">
        <f t="shared" ref="T120" si="104">ROUNDUP(T111*100^2/$B120,0)</f>
        <v>17</v>
      </c>
      <c r="U120" s="14">
        <f t="shared" si="95"/>
        <v>17</v>
      </c>
      <c r="V120" s="14">
        <f t="shared" ref="V120" si="105">ROUNDUP(V111*100^2/$B120,0)</f>
        <v>16</v>
      </c>
      <c r="W120" s="14">
        <f t="shared" si="95"/>
        <v>16</v>
      </c>
      <c r="X120" s="14">
        <f t="shared" ref="X120" si="106">ROUNDUP(X111*100^2/$B120,0)</f>
        <v>16</v>
      </c>
      <c r="Y120" s="14">
        <f t="shared" si="95"/>
        <v>16</v>
      </c>
      <c r="Z120" s="14">
        <f t="shared" ref="Z120" si="107">ROUNDUP(Z111*100^2/$B120,0)</f>
        <v>16</v>
      </c>
      <c r="AA120" s="14">
        <f t="shared" si="95"/>
        <v>16</v>
      </c>
      <c r="AB120" s="14">
        <f t="shared" ref="AB120" si="108">ROUNDUP(AB111*100^2/$B120,0)</f>
        <v>16</v>
      </c>
      <c r="AC120" s="14">
        <f t="shared" si="95"/>
        <v>16</v>
      </c>
      <c r="AD120" s="14">
        <f t="shared" ref="AD120" si="109">ROUNDUP(AD111*100^2/$B120,0)</f>
        <v>15</v>
      </c>
      <c r="AE120" s="14">
        <f t="shared" si="95"/>
        <v>15</v>
      </c>
      <c r="AF120" s="14">
        <f t="shared" ref="AF120" si="110">ROUNDUP(AF111*100^2/$B120,0)</f>
        <v>15</v>
      </c>
      <c r="AG120" s="14">
        <f t="shared" si="95"/>
        <v>15</v>
      </c>
      <c r="AH120" s="14">
        <f t="shared" ref="AH120" si="111">ROUNDUP(AH111*100^2/$B120,0)</f>
        <v>15</v>
      </c>
      <c r="AI120" s="14">
        <f t="shared" si="95"/>
        <v>15</v>
      </c>
      <c r="AJ120" s="14">
        <f t="shared" ref="AJ120" si="112">ROUNDUP(AJ111*100^2/$B120,0)</f>
        <v>15</v>
      </c>
      <c r="AK120" s="14">
        <f t="shared" si="95"/>
        <v>15</v>
      </c>
    </row>
    <row r="121" spans="1:37" x14ac:dyDescent="0.3">
      <c r="A121" s="40" t="s">
        <v>58</v>
      </c>
      <c r="B121" s="68" t="s">
        <v>42</v>
      </c>
      <c r="C121" s="67">
        <f t="shared" ref="C121:AK121" si="113">0.9*2.78*10^-5*$A128^1.25*C126</f>
        <v>1.1850608945825893</v>
      </c>
      <c r="D121" s="67">
        <f t="shared" ref="D121" si="114">0.9*2.78*10^-5*$A128^1.25*D126</f>
        <v>1.1748668223711263</v>
      </c>
      <c r="E121" s="67">
        <f t="shared" si="113"/>
        <v>1.1621242321067973</v>
      </c>
      <c r="F121" s="67">
        <f t="shared" ref="F121" si="115">0.9*2.78*10^-5*$A128^1.25*F126</f>
        <v>1.1493816418424683</v>
      </c>
      <c r="G121" s="67">
        <f t="shared" si="113"/>
        <v>1.1366390515781395</v>
      </c>
      <c r="H121" s="67">
        <f t="shared" ref="H121" si="116">0.9*2.78*10^-5*$A128^1.25*H126</f>
        <v>1.1238964613138105</v>
      </c>
      <c r="I121" s="67">
        <f t="shared" si="113"/>
        <v>1.1111538710494817</v>
      </c>
      <c r="J121" s="67">
        <f t="shared" ref="J121" si="117">0.9*2.78*10^-5*$A128^1.25*J126</f>
        <v>1.0984112807851527</v>
      </c>
      <c r="K121" s="67">
        <f t="shared" si="113"/>
        <v>1.0856686905208237</v>
      </c>
      <c r="L121" s="67">
        <f t="shared" ref="L121" si="118">0.9*2.78*10^-5*$A128^1.25*L126</f>
        <v>1.0729261002564949</v>
      </c>
      <c r="M121" s="67">
        <f t="shared" si="113"/>
        <v>1.0601835099921659</v>
      </c>
      <c r="N121" s="67">
        <f t="shared" ref="N121" si="119">0.9*2.78*10^-5*$A128^1.25*N126</f>
        <v>1.0474409197278371</v>
      </c>
      <c r="O121" s="67">
        <f t="shared" si="113"/>
        <v>1.0346983294635081</v>
      </c>
      <c r="P121" s="67">
        <f t="shared" ref="P121" si="120">0.9*2.78*10^-5*$A128^1.25*P126</f>
        <v>1.0219557391991794</v>
      </c>
      <c r="Q121" s="67">
        <f t="shared" si="113"/>
        <v>1.0092131489348504</v>
      </c>
      <c r="R121" s="67">
        <f t="shared" ref="R121" si="121">0.9*2.78*10^-5*$A128^1.25*R126</f>
        <v>0.99647055867052148</v>
      </c>
      <c r="S121" s="67">
        <f t="shared" si="113"/>
        <v>0.98372796840619259</v>
      </c>
      <c r="T121" s="67">
        <f t="shared" ref="T121" si="122">0.9*2.78*10^-5*$A128^1.25*T126</f>
        <v>0.97098537814186359</v>
      </c>
      <c r="U121" s="67">
        <f t="shared" si="113"/>
        <v>0.95824278787753459</v>
      </c>
      <c r="V121" s="67">
        <f t="shared" ref="V121" si="123">0.9*2.78*10^-5*$A128^1.25*V126</f>
        <v>0.94677445663963866</v>
      </c>
      <c r="W121" s="67">
        <f t="shared" si="113"/>
        <v>0.94040316150747416</v>
      </c>
      <c r="X121" s="67">
        <f t="shared" ref="X121" si="124">0.9*2.78*10^-5*$A128^1.25*X126</f>
        <v>0.93403186637530966</v>
      </c>
      <c r="Y121" s="67">
        <f t="shared" si="113"/>
        <v>0.92766057124314527</v>
      </c>
      <c r="Z121" s="67">
        <f t="shared" ref="Z121" si="125">0.9*2.78*10^-5*$A128^1.25*Z126</f>
        <v>0.92128927611098077</v>
      </c>
      <c r="AA121" s="67">
        <f t="shared" si="113"/>
        <v>0.91491798097881638</v>
      </c>
      <c r="AB121" s="67">
        <f t="shared" ref="AB121" si="126">0.9*2.78*10^-5*$A128^1.25*AB126</f>
        <v>0.90854668584665188</v>
      </c>
      <c r="AC121" s="67">
        <f t="shared" si="113"/>
        <v>0.90217539071448749</v>
      </c>
      <c r="AD121" s="67">
        <f t="shared" ref="AD121" si="127">0.9*2.78*10^-5*$A128^1.25*AD126</f>
        <v>0.89580409558232299</v>
      </c>
      <c r="AE121" s="67">
        <f t="shared" si="113"/>
        <v>0.88943280045015849</v>
      </c>
      <c r="AF121" s="67">
        <f t="shared" ref="AF121" si="128">0.9*2.78*10^-5*$A128^1.25*AF126</f>
        <v>0.8830615053179941</v>
      </c>
      <c r="AG121" s="67">
        <f t="shared" si="113"/>
        <v>0.8766902101858296</v>
      </c>
      <c r="AH121" s="67">
        <f t="shared" ref="AH121" si="129">0.9*2.78*10^-5*$A128^1.25*AH126</f>
        <v>0.87031891505366521</v>
      </c>
      <c r="AI121" s="67">
        <f t="shared" si="113"/>
        <v>0.8639476199215006</v>
      </c>
      <c r="AJ121" s="67">
        <f t="shared" ref="AJ121" si="130">0.9*2.78*10^-5*$A128^1.25*AJ126</f>
        <v>0.8575763247893361</v>
      </c>
      <c r="AK121" s="67">
        <f t="shared" si="113"/>
        <v>0.85120502965717171</v>
      </c>
    </row>
    <row r="122" spans="1:37" x14ac:dyDescent="0.3">
      <c r="B122" s="68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</row>
    <row r="123" spans="1:37" ht="15" hidden="1" customHeight="1" x14ac:dyDescent="0.3">
      <c r="B123" s="71" t="s">
        <v>55</v>
      </c>
      <c r="C123" s="9">
        <v>1.68</v>
      </c>
      <c r="D123" s="9">
        <v>1.68</v>
      </c>
      <c r="E123" s="9">
        <v>1.68</v>
      </c>
      <c r="F123" s="9">
        <v>1.68</v>
      </c>
      <c r="G123" s="9">
        <v>1.68</v>
      </c>
      <c r="H123" s="9">
        <v>1.68</v>
      </c>
      <c r="I123" s="9">
        <v>1.65</v>
      </c>
      <c r="J123" s="9">
        <v>1.68</v>
      </c>
      <c r="K123" s="9">
        <v>1.62</v>
      </c>
      <c r="L123" s="9">
        <v>1.68</v>
      </c>
      <c r="M123" s="9">
        <v>1.59</v>
      </c>
      <c r="N123" s="9">
        <v>1.68</v>
      </c>
      <c r="O123" s="9">
        <v>1.56</v>
      </c>
      <c r="P123" s="9">
        <v>1.68</v>
      </c>
      <c r="Q123" s="9">
        <v>1.53</v>
      </c>
      <c r="R123" s="9">
        <v>1.68</v>
      </c>
      <c r="S123" s="9">
        <v>1.5</v>
      </c>
      <c r="T123" s="9">
        <v>1.68</v>
      </c>
      <c r="U123" s="9">
        <v>1.48</v>
      </c>
      <c r="V123" s="9">
        <v>1.68</v>
      </c>
      <c r="W123" s="9">
        <v>1.45</v>
      </c>
      <c r="X123" s="9">
        <v>1.68</v>
      </c>
      <c r="Y123" s="9">
        <v>1.42</v>
      </c>
      <c r="Z123" s="9">
        <v>1.42</v>
      </c>
      <c r="AA123" s="9">
        <v>1.4</v>
      </c>
      <c r="AB123" s="9">
        <v>1.42</v>
      </c>
      <c r="AC123" s="9">
        <v>1.37</v>
      </c>
      <c r="AD123" s="9">
        <v>1.37</v>
      </c>
      <c r="AE123" s="9">
        <v>1.35</v>
      </c>
      <c r="AF123" s="9">
        <v>1.37</v>
      </c>
      <c r="AG123" s="9">
        <v>1.33</v>
      </c>
      <c r="AH123" s="9">
        <v>1.37</v>
      </c>
      <c r="AI123" s="9">
        <v>1.3</v>
      </c>
      <c r="AJ123" s="9">
        <v>1.37</v>
      </c>
      <c r="AK123" s="9">
        <v>1.28</v>
      </c>
    </row>
    <row r="124" spans="1:37" ht="15" hidden="1" customHeight="1" x14ac:dyDescent="0.3">
      <c r="A124" s="9"/>
      <c r="B124" s="71"/>
      <c r="C124" s="35">
        <f t="shared" ref="C124:H124" si="131">C121-C123</f>
        <v>-0.4949391054174106</v>
      </c>
      <c r="D124" s="35">
        <f t="shared" si="131"/>
        <v>-0.50513317762887366</v>
      </c>
      <c r="E124" s="35">
        <f t="shared" si="131"/>
        <v>-0.51787576789320267</v>
      </c>
      <c r="F124" s="35">
        <f t="shared" si="131"/>
        <v>-0.53061835815753167</v>
      </c>
      <c r="G124" s="35">
        <f t="shared" si="131"/>
        <v>-0.54336094842186045</v>
      </c>
      <c r="H124" s="35">
        <f t="shared" si="131"/>
        <v>-0.55610353868618945</v>
      </c>
      <c r="I124" s="35">
        <f t="shared" ref="I124:AK124" si="132">I121-I123</f>
        <v>-0.5388461289505182</v>
      </c>
      <c r="J124" s="35">
        <f>J121-J123</f>
        <v>-0.58158871921484723</v>
      </c>
      <c r="K124" s="35">
        <f t="shared" si="132"/>
        <v>-0.5343313094791764</v>
      </c>
      <c r="L124" s="35">
        <f>L121-L123</f>
        <v>-0.60707389974350501</v>
      </c>
      <c r="M124" s="35">
        <f t="shared" si="132"/>
        <v>-0.52981649000783415</v>
      </c>
      <c r="N124" s="35">
        <f>N121-N123</f>
        <v>-0.63255908027216279</v>
      </c>
      <c r="O124" s="35">
        <f t="shared" si="132"/>
        <v>-0.5253016705364919</v>
      </c>
      <c r="P124" s="35">
        <f>P121-P123</f>
        <v>-0.65804426080082057</v>
      </c>
      <c r="Q124" s="35">
        <f t="shared" si="132"/>
        <v>-0.52078685106514966</v>
      </c>
      <c r="R124" s="35">
        <f>R121-R123</f>
        <v>-0.68352944132947846</v>
      </c>
      <c r="S124" s="35">
        <f t="shared" si="132"/>
        <v>-0.51627203159380741</v>
      </c>
      <c r="T124" s="35">
        <f>T121-T123</f>
        <v>-0.70901462185813635</v>
      </c>
      <c r="U124" s="35">
        <f t="shared" si="132"/>
        <v>-0.5217572121224654</v>
      </c>
      <c r="V124" s="35">
        <f>V121-V123</f>
        <v>-0.73322554336036128</v>
      </c>
      <c r="W124" s="35">
        <f t="shared" si="132"/>
        <v>-0.50959683849252579</v>
      </c>
      <c r="X124" s="35">
        <f>X121-X123</f>
        <v>-0.74596813362469028</v>
      </c>
      <c r="Y124" s="35">
        <f t="shared" si="132"/>
        <v>-0.49233942875685466</v>
      </c>
      <c r="Z124" s="35">
        <f t="shared" ref="Z124" si="133">Z121-Z123</f>
        <v>-0.49871072388901916</v>
      </c>
      <c r="AA124" s="35">
        <f t="shared" si="132"/>
        <v>-0.48508201902118353</v>
      </c>
      <c r="AB124" s="35">
        <f t="shared" ref="AB124" si="134">AB121-AB123</f>
        <v>-0.51145331415334805</v>
      </c>
      <c r="AC124" s="35">
        <f t="shared" si="132"/>
        <v>-0.46782460928551262</v>
      </c>
      <c r="AD124" s="35">
        <f t="shared" ref="AD124" si="135">AD121-AD123</f>
        <v>-0.47419590441767712</v>
      </c>
      <c r="AE124" s="35">
        <f t="shared" si="132"/>
        <v>-0.4605671995498416</v>
      </c>
      <c r="AF124" s="35">
        <f t="shared" ref="AF124" si="136">AF121-AF123</f>
        <v>-0.48693849468200601</v>
      </c>
      <c r="AG124" s="35">
        <f t="shared" si="132"/>
        <v>-0.45330978981417047</v>
      </c>
      <c r="AH124" s="35">
        <f t="shared" ref="AH124" si="137">AH121-AH123</f>
        <v>-0.4996810849463349</v>
      </c>
      <c r="AI124" s="35">
        <f t="shared" si="132"/>
        <v>-0.43605238007849945</v>
      </c>
      <c r="AJ124" s="35">
        <f t="shared" ref="AJ124" si="138">AJ121-AJ123</f>
        <v>-0.51242367521066401</v>
      </c>
      <c r="AK124" s="35">
        <f t="shared" si="132"/>
        <v>-0.42879497034282832</v>
      </c>
    </row>
    <row r="125" spans="1:37" ht="15" hidden="1" customHeight="1" x14ac:dyDescent="0.3">
      <c r="B125" s="11" t="s">
        <v>31</v>
      </c>
      <c r="C125" s="34">
        <f>C$110*1000/$A130</f>
        <v>48.387096774193552</v>
      </c>
      <c r="D125" s="34">
        <f>D$110*1000/$A130</f>
        <v>56.451612903225808</v>
      </c>
      <c r="E125" s="34">
        <f t="shared" ref="E125:AK125" si="139">E$110*1000/$A130</f>
        <v>64.516129032258064</v>
      </c>
      <c r="F125" s="34">
        <f>F$110*1000/$A130</f>
        <v>72.58064516129032</v>
      </c>
      <c r="G125" s="34">
        <f t="shared" si="139"/>
        <v>80.645161290322577</v>
      </c>
      <c r="H125" s="34">
        <f>H$110*1000/$A130</f>
        <v>88.709677419354833</v>
      </c>
      <c r="I125" s="34">
        <f t="shared" si="139"/>
        <v>96.774193548387103</v>
      </c>
      <c r="J125" s="34">
        <f>J$110*1000/$A130</f>
        <v>104.83870967741936</v>
      </c>
      <c r="K125" s="34">
        <f t="shared" si="139"/>
        <v>112.90322580645162</v>
      </c>
      <c r="L125" s="34">
        <f>L$110*1000/$A130</f>
        <v>120.96774193548387</v>
      </c>
      <c r="M125" s="34">
        <f t="shared" si="139"/>
        <v>129.03225806451613</v>
      </c>
      <c r="N125" s="34">
        <f>N$110*1000/$A130</f>
        <v>137.09677419354838</v>
      </c>
      <c r="O125" s="34">
        <f t="shared" si="139"/>
        <v>145.16129032258064</v>
      </c>
      <c r="P125" s="34">
        <f>P$110*1000/$A130</f>
        <v>153.2258064516129</v>
      </c>
      <c r="Q125" s="34">
        <f t="shared" si="139"/>
        <v>161.29032258064515</v>
      </c>
      <c r="R125" s="34">
        <f>R$110*1000/$A130</f>
        <v>169.35483870967741</v>
      </c>
      <c r="S125" s="34">
        <f t="shared" si="139"/>
        <v>177.41935483870967</v>
      </c>
      <c r="T125" s="34">
        <f>T$110*1000/$A130</f>
        <v>185.48387096774192</v>
      </c>
      <c r="U125" s="34">
        <f t="shared" si="139"/>
        <v>193.54838709677421</v>
      </c>
      <c r="V125" s="34">
        <f>V$110*1000/$A130</f>
        <v>201.61290322580646</v>
      </c>
      <c r="W125" s="34">
        <f t="shared" si="139"/>
        <v>209.67741935483872</v>
      </c>
      <c r="X125" s="34">
        <f>X$110*1000/$A130</f>
        <v>217.74193548387098</v>
      </c>
      <c r="Y125" s="34">
        <f t="shared" si="139"/>
        <v>225.80645161290323</v>
      </c>
      <c r="Z125" s="34">
        <f t="shared" ref="Z125" si="140">Z$110*1000/$A130</f>
        <v>233.87096774193549</v>
      </c>
      <c r="AA125" s="34">
        <f t="shared" si="139"/>
        <v>241.93548387096774</v>
      </c>
      <c r="AB125" s="34">
        <f t="shared" ref="AB125" si="141">AB$110*1000/$A130</f>
        <v>250</v>
      </c>
      <c r="AC125" s="34">
        <f t="shared" si="139"/>
        <v>258.06451612903226</v>
      </c>
      <c r="AD125" s="34">
        <f t="shared" ref="AD125" si="142">AD$110*1000/$A130</f>
        <v>266.12903225806451</v>
      </c>
      <c r="AE125" s="34">
        <f t="shared" si="139"/>
        <v>274.19354838709677</v>
      </c>
      <c r="AF125" s="34">
        <f t="shared" ref="AF125" si="143">AF$110*1000/$A130</f>
        <v>282.25806451612902</v>
      </c>
      <c r="AG125" s="34">
        <f t="shared" si="139"/>
        <v>290.32258064516128</v>
      </c>
      <c r="AH125" s="34">
        <f t="shared" ref="AH125" si="144">AH$110*1000/$A130</f>
        <v>298.38709677419354</v>
      </c>
      <c r="AI125" s="34">
        <f t="shared" si="139"/>
        <v>306.45161290322579</v>
      </c>
      <c r="AJ125" s="34">
        <f t="shared" ref="AJ125" si="145">AJ$110*1000/$A130</f>
        <v>314.51612903225805</v>
      </c>
      <c r="AK125" s="34">
        <f t="shared" si="139"/>
        <v>322.58064516129031</v>
      </c>
    </row>
    <row r="126" spans="1:37" ht="18" hidden="1" customHeight="1" x14ac:dyDescent="0.35">
      <c r="B126" s="11" t="s">
        <v>30</v>
      </c>
      <c r="C126" s="35">
        <f>IF(C125&gt;=50,IF(C125&lt;=200,$C$103*(C125-50)+1,$C$105*(C125-200)+0.8),1)</f>
        <v>1</v>
      </c>
      <c r="D126" s="35">
        <f>IF(D125&gt;=50,IF(D125&lt;=200,$C$103*(D125-50)+1,$C$105*(D125-200)+0.8),1)</f>
        <v>0.99139784946236564</v>
      </c>
      <c r="E126" s="35">
        <f t="shared" ref="E126" si="146">IF(E125&gt;=50,IF(E125&lt;=200,$C$103*(E125-50)+1,$C$105*(E125-200)+0.8),1)</f>
        <v>0.98064516129032264</v>
      </c>
      <c r="F126" s="35">
        <f>IF(F125&gt;=50,IF(F125&lt;=200,$C$103*(F125-50)+1,$C$105*(F125-200)+0.8),1)</f>
        <v>0.96989247311827953</v>
      </c>
      <c r="G126" s="35">
        <f t="shared" ref="G126" si="147">IF(G125&gt;=50,IF(G125&lt;=200,$C$103*(G125-50)+1,$C$105*(G125-200)+0.8),1)</f>
        <v>0.95913978494623653</v>
      </c>
      <c r="H126" s="35">
        <f>IF(H125&gt;=50,IF(H125&lt;=200,$C$103*(H125-50)+1,$C$105*(H125-200)+0.8),1)</f>
        <v>0.94838709677419353</v>
      </c>
      <c r="I126" s="35">
        <f t="shared" ref="I126" si="148">IF(I125&gt;=50,IF(I125&lt;=200,$C$103*(I125-50)+1,$C$105*(I125-200)+0.8),1)</f>
        <v>0.93763440860215053</v>
      </c>
      <c r="J126" s="35">
        <f>IF(J125&gt;=50,IF(J125&lt;=200,$C$103*(J125-50)+1,$C$105*(J125-200)+0.8),1)</f>
        <v>0.92688172043010753</v>
      </c>
      <c r="K126" s="35">
        <f t="shared" ref="K126" si="149">IF(K125&gt;=50,IF(K125&lt;=200,$C$103*(K125-50)+1,$C$105*(K125-200)+0.8),1)</f>
        <v>0.91612903225806452</v>
      </c>
      <c r="L126" s="35">
        <f>IF(L125&gt;=50,IF(L125&lt;=200,$C$103*(L125-50)+1,$C$105*(L125-200)+0.8),1)</f>
        <v>0.90537634408602152</v>
      </c>
      <c r="M126" s="35">
        <f t="shared" ref="M126" si="150">IF(M125&gt;=50,IF(M125&lt;=200,$C$103*(M125-50)+1,$C$105*(M125-200)+0.8),1)</f>
        <v>0.89462365591397852</v>
      </c>
      <c r="N126" s="35">
        <f>IF(N125&gt;=50,IF(N125&lt;=200,$C$103*(N125-50)+1,$C$105*(N125-200)+0.8),1)</f>
        <v>0.88387096774193552</v>
      </c>
      <c r="O126" s="35">
        <f t="shared" ref="O126" si="151">IF(O125&gt;=50,IF(O125&lt;=200,$C$103*(O125-50)+1,$C$105*(O125-200)+0.8),1)</f>
        <v>0.87311827956989252</v>
      </c>
      <c r="P126" s="35">
        <f>IF(P125&gt;=50,IF(P125&lt;=200,$C$103*(P125-50)+1,$C$105*(P125-200)+0.8),1)</f>
        <v>0.86236559139784952</v>
      </c>
      <c r="Q126" s="35">
        <f t="shared" ref="Q126" si="152">IF(Q125&gt;=50,IF(Q125&lt;=200,$C$103*(Q125-50)+1,$C$105*(Q125-200)+0.8),1)</f>
        <v>0.85161290322580652</v>
      </c>
      <c r="R126" s="35">
        <f>IF(R125&gt;=50,IF(R125&lt;=200,$C$103*(R125-50)+1,$C$105*(R125-200)+0.8),1)</f>
        <v>0.84086021505376352</v>
      </c>
      <c r="S126" s="35">
        <f t="shared" ref="S126" si="153">IF(S125&gt;=50,IF(S125&lt;=200,$C$103*(S125-50)+1,$C$105*(S125-200)+0.8),1)</f>
        <v>0.83010752688172051</v>
      </c>
      <c r="T126" s="35">
        <f>IF(T125&gt;=50,IF(T125&lt;=200,$C$103*(T125-50)+1,$C$105*(T125-200)+0.8),1)</f>
        <v>0.81935483870967751</v>
      </c>
      <c r="U126" s="35">
        <f t="shared" ref="U126" si="154">IF(U125&gt;=50,IF(U125&lt;=200,$C$103*(U125-50)+1,$C$105*(U125-200)+0.8),1)</f>
        <v>0.8086021505376344</v>
      </c>
      <c r="V126" s="35">
        <f>IF(V125&gt;=50,IF(V125&lt;=200,$C$103*(V125-50)+1,$C$105*(V125-200)+0.8),1)</f>
        <v>0.79892473118279572</v>
      </c>
      <c r="W126" s="35">
        <f t="shared" ref="W126" si="155">IF(W125&gt;=50,IF(W125&lt;=200,$C$103*(W125-50)+1,$C$105*(W125-200)+0.8),1)</f>
        <v>0.79354838709677422</v>
      </c>
      <c r="X126" s="35">
        <f>IF(X125&gt;=50,IF(X125&lt;=200,$C$103*(X125-50)+1,$C$105*(X125-200)+0.8),1)</f>
        <v>0.78817204301075272</v>
      </c>
      <c r="Y126" s="35">
        <f t="shared" ref="Y126:AB126" si="156">IF(Y125&gt;=50,IF(Y125&lt;=200,$C$103*(Y125-50)+1,$C$105*(Y125-200)+0.8),1)</f>
        <v>0.78279569892473122</v>
      </c>
      <c r="Z126" s="35">
        <f t="shared" si="156"/>
        <v>0.77741935483870972</v>
      </c>
      <c r="AA126" s="35">
        <f t="shared" ref="AA126" si="157">IF(AA125&gt;=50,IF(AA125&lt;=200,$C$103*(AA125-50)+1,$C$105*(AA125-200)+0.8),1)</f>
        <v>0.77204301075268822</v>
      </c>
      <c r="AB126" s="35">
        <f t="shared" si="156"/>
        <v>0.76666666666666672</v>
      </c>
      <c r="AC126" s="35">
        <f t="shared" ref="AC126:AJ126" si="158">IF(AC125&gt;=50,IF(AC125&lt;=200,$C$103*(AC125-50)+1,$C$105*(AC125-200)+0.8),1)</f>
        <v>0.76129032258064522</v>
      </c>
      <c r="AD126" s="35">
        <f t="shared" si="158"/>
        <v>0.75591397849462372</v>
      </c>
      <c r="AE126" s="35">
        <f t="shared" ref="AE126" si="159">IF(AE125&gt;=50,IF(AE125&lt;=200,$C$103*(AE125-50)+1,$C$105*(AE125-200)+0.8),1)</f>
        <v>0.75053763440860222</v>
      </c>
      <c r="AF126" s="35">
        <f t="shared" si="158"/>
        <v>0.74516129032258072</v>
      </c>
      <c r="AG126" s="35">
        <f t="shared" ref="AG126" si="160">IF(AG125&gt;=50,IF(AG125&lt;=200,$C$103*(AG125-50)+1,$C$105*(AG125-200)+0.8),1)</f>
        <v>0.73978494623655922</v>
      </c>
      <c r="AH126" s="35">
        <f t="shared" si="158"/>
        <v>0.73440860215053771</v>
      </c>
      <c r="AI126" s="35">
        <f t="shared" ref="AI126" si="161">IF(AI125&gt;=50,IF(AI125&lt;=200,$C$103*(AI125-50)+1,$C$105*(AI125-200)+0.8),1)</f>
        <v>0.7290322580645161</v>
      </c>
      <c r="AJ126" s="35">
        <f t="shared" si="158"/>
        <v>0.7236559139784946</v>
      </c>
      <c r="AK126" s="35">
        <f t="shared" ref="AK126" si="162">IF(AK125&gt;=50,IF(AK125&lt;=200,$C$103*(AK125-50)+1,$C$105*(AK125-200)+0.8),1)</f>
        <v>0.7182795698924731</v>
      </c>
    </row>
    <row r="127" spans="1:37" ht="16.2" x14ac:dyDescent="0.3">
      <c r="A127" s="9" t="s">
        <v>60</v>
      </c>
      <c r="B127" s="9">
        <v>250</v>
      </c>
      <c r="C127" s="12">
        <f t="shared" ref="C127:AK127" si="163">ROUNDUP(C121*100^2/$B127,0)</f>
        <v>48</v>
      </c>
      <c r="D127" s="12">
        <f t="shared" ref="D127" si="164">ROUNDUP(D121*100^2/$B127,0)</f>
        <v>47</v>
      </c>
      <c r="E127" s="12">
        <f t="shared" si="163"/>
        <v>47</v>
      </c>
      <c r="F127" s="12">
        <f t="shared" ref="F127" si="165">ROUNDUP(F121*100^2/$B127,0)</f>
        <v>46</v>
      </c>
      <c r="G127" s="12">
        <f t="shared" si="163"/>
        <v>46</v>
      </c>
      <c r="H127" s="12">
        <f t="shared" ref="H127" si="166">ROUNDUP(H121*100^2/$B127,0)</f>
        <v>45</v>
      </c>
      <c r="I127" s="12">
        <f t="shared" si="163"/>
        <v>45</v>
      </c>
      <c r="J127" s="12">
        <f t="shared" ref="J127" si="167">ROUNDUP(J121*100^2/$B127,0)</f>
        <v>44</v>
      </c>
      <c r="K127" s="12">
        <f t="shared" si="163"/>
        <v>44</v>
      </c>
      <c r="L127" s="12">
        <f t="shared" ref="L127" si="168">ROUNDUP(L121*100^2/$B127,0)</f>
        <v>43</v>
      </c>
      <c r="M127" s="12">
        <f t="shared" si="163"/>
        <v>43</v>
      </c>
      <c r="N127" s="12">
        <f t="shared" ref="N127" si="169">ROUNDUP(N121*100^2/$B127,0)</f>
        <v>42</v>
      </c>
      <c r="O127" s="12">
        <f t="shared" si="163"/>
        <v>42</v>
      </c>
      <c r="P127" s="12">
        <f t="shared" ref="P127" si="170">ROUNDUP(P121*100^2/$B127,0)</f>
        <v>41</v>
      </c>
      <c r="Q127" s="12">
        <f t="shared" si="163"/>
        <v>41</v>
      </c>
      <c r="R127" s="12">
        <f t="shared" ref="R127" si="171">ROUNDUP(R121*100^2/$B127,0)</f>
        <v>40</v>
      </c>
      <c r="S127" s="12">
        <f t="shared" si="163"/>
        <v>40</v>
      </c>
      <c r="T127" s="12">
        <f t="shared" ref="T127" si="172">ROUNDUP(T121*100^2/$B127,0)</f>
        <v>39</v>
      </c>
      <c r="U127" s="12">
        <f t="shared" si="163"/>
        <v>39</v>
      </c>
      <c r="V127" s="12">
        <f t="shared" ref="V127" si="173">ROUNDUP(V121*100^2/$B127,0)</f>
        <v>38</v>
      </c>
      <c r="W127" s="12">
        <f t="shared" si="163"/>
        <v>38</v>
      </c>
      <c r="X127" s="12">
        <f t="shared" ref="X127" si="174">ROUNDUP(X121*100^2/$B127,0)</f>
        <v>38</v>
      </c>
      <c r="Y127" s="12">
        <f t="shared" si="163"/>
        <v>38</v>
      </c>
      <c r="Z127" s="12">
        <f t="shared" ref="Z127" si="175">ROUNDUP(Z121*100^2/$B127,0)</f>
        <v>37</v>
      </c>
      <c r="AA127" s="12">
        <f t="shared" si="163"/>
        <v>37</v>
      </c>
      <c r="AB127" s="12">
        <f t="shared" ref="AB127" si="176">ROUNDUP(AB121*100^2/$B127,0)</f>
        <v>37</v>
      </c>
      <c r="AC127" s="12">
        <f t="shared" si="163"/>
        <v>37</v>
      </c>
      <c r="AD127" s="12">
        <f t="shared" ref="AD127" si="177">ROUNDUP(AD121*100^2/$B127,0)</f>
        <v>36</v>
      </c>
      <c r="AE127" s="12">
        <f t="shared" si="163"/>
        <v>36</v>
      </c>
      <c r="AF127" s="12">
        <f t="shared" ref="AF127" si="178">ROUNDUP(AF121*100^2/$B127,0)</f>
        <v>36</v>
      </c>
      <c r="AG127" s="12">
        <f t="shared" si="163"/>
        <v>36</v>
      </c>
      <c r="AH127" s="12">
        <f t="shared" ref="AH127" si="179">ROUNDUP(AH121*100^2/$B127,0)</f>
        <v>35</v>
      </c>
      <c r="AI127" s="12">
        <f t="shared" si="163"/>
        <v>35</v>
      </c>
      <c r="AJ127" s="12">
        <f t="shared" ref="AJ127" si="180">ROUNDUP(AJ121*100^2/$B127,0)</f>
        <v>35</v>
      </c>
      <c r="AK127" s="12">
        <f t="shared" si="163"/>
        <v>35</v>
      </c>
    </row>
    <row r="128" spans="1:37" x14ac:dyDescent="0.3">
      <c r="A128" s="9">
        <v>5500</v>
      </c>
      <c r="B128" s="9">
        <v>300</v>
      </c>
      <c r="C128" s="12">
        <f t="shared" ref="C128:AK128" si="181">ROUNDUP(C121*100^2/$B128,0)</f>
        <v>40</v>
      </c>
      <c r="D128" s="12">
        <f t="shared" ref="D128" si="182">ROUNDUP(D121*100^2/$B128,0)</f>
        <v>40</v>
      </c>
      <c r="E128" s="12">
        <f t="shared" si="181"/>
        <v>39</v>
      </c>
      <c r="F128" s="12">
        <f t="shared" ref="F128" si="183">ROUNDUP(F121*100^2/$B128,0)</f>
        <v>39</v>
      </c>
      <c r="G128" s="12">
        <f t="shared" si="181"/>
        <v>38</v>
      </c>
      <c r="H128" s="12">
        <f t="shared" ref="H128" si="184">ROUNDUP(H121*100^2/$B128,0)</f>
        <v>38</v>
      </c>
      <c r="I128" s="12">
        <f t="shared" si="181"/>
        <v>38</v>
      </c>
      <c r="J128" s="12">
        <f t="shared" ref="J128" si="185">ROUNDUP(J121*100^2/$B128,0)</f>
        <v>37</v>
      </c>
      <c r="K128" s="12">
        <f t="shared" si="181"/>
        <v>37</v>
      </c>
      <c r="L128" s="12">
        <f t="shared" ref="L128" si="186">ROUNDUP(L121*100^2/$B128,0)</f>
        <v>36</v>
      </c>
      <c r="M128" s="12">
        <f t="shared" si="181"/>
        <v>36</v>
      </c>
      <c r="N128" s="12">
        <f t="shared" ref="N128" si="187">ROUNDUP(N121*100^2/$B128,0)</f>
        <v>35</v>
      </c>
      <c r="O128" s="12">
        <f t="shared" si="181"/>
        <v>35</v>
      </c>
      <c r="P128" s="12">
        <f t="shared" ref="P128" si="188">ROUNDUP(P121*100^2/$B128,0)</f>
        <v>35</v>
      </c>
      <c r="Q128" s="12">
        <f t="shared" si="181"/>
        <v>34</v>
      </c>
      <c r="R128" s="12">
        <f t="shared" ref="R128" si="189">ROUNDUP(R121*100^2/$B128,0)</f>
        <v>34</v>
      </c>
      <c r="S128" s="12">
        <f t="shared" si="181"/>
        <v>33</v>
      </c>
      <c r="T128" s="12">
        <f t="shared" ref="T128" si="190">ROUNDUP(T121*100^2/$B128,0)</f>
        <v>33</v>
      </c>
      <c r="U128" s="12">
        <f t="shared" si="181"/>
        <v>32</v>
      </c>
      <c r="V128" s="12">
        <f t="shared" ref="V128" si="191">ROUNDUP(V121*100^2/$B128,0)</f>
        <v>32</v>
      </c>
      <c r="W128" s="12">
        <f t="shared" si="181"/>
        <v>32</v>
      </c>
      <c r="X128" s="12">
        <f t="shared" ref="X128" si="192">ROUNDUP(X121*100^2/$B128,0)</f>
        <v>32</v>
      </c>
      <c r="Y128" s="12">
        <f t="shared" si="181"/>
        <v>31</v>
      </c>
      <c r="Z128" s="12">
        <f t="shared" ref="Z128" si="193">ROUNDUP(Z121*100^2/$B128,0)</f>
        <v>31</v>
      </c>
      <c r="AA128" s="12">
        <f t="shared" si="181"/>
        <v>31</v>
      </c>
      <c r="AB128" s="12">
        <f t="shared" ref="AB128" si="194">ROUNDUP(AB121*100^2/$B128,0)</f>
        <v>31</v>
      </c>
      <c r="AC128" s="12">
        <f t="shared" si="181"/>
        <v>31</v>
      </c>
      <c r="AD128" s="12">
        <f t="shared" ref="AD128" si="195">ROUNDUP(AD121*100^2/$B128,0)</f>
        <v>30</v>
      </c>
      <c r="AE128" s="12">
        <f t="shared" si="181"/>
        <v>30</v>
      </c>
      <c r="AF128" s="12">
        <f t="shared" ref="AF128" si="196">ROUNDUP(AF121*100^2/$B128,0)</f>
        <v>30</v>
      </c>
      <c r="AG128" s="12">
        <f t="shared" si="181"/>
        <v>30</v>
      </c>
      <c r="AH128" s="12">
        <f t="shared" ref="AH128" si="197">ROUNDUP(AH121*100^2/$B128,0)</f>
        <v>30</v>
      </c>
      <c r="AI128" s="12">
        <f t="shared" si="181"/>
        <v>29</v>
      </c>
      <c r="AJ128" s="12">
        <f t="shared" ref="AJ128" si="198">ROUNDUP(AJ121*100^2/$B128,0)</f>
        <v>29</v>
      </c>
      <c r="AK128" s="12">
        <f t="shared" si="181"/>
        <v>29</v>
      </c>
    </row>
    <row r="129" spans="1:37" x14ac:dyDescent="0.3">
      <c r="A129" s="9" t="s">
        <v>61</v>
      </c>
      <c r="B129" s="9">
        <v>350</v>
      </c>
      <c r="C129" s="12">
        <f t="shared" ref="C129:AK129" si="199">ROUNDUP(C121*100^2/$B129,0)</f>
        <v>34</v>
      </c>
      <c r="D129" s="12">
        <f t="shared" ref="D129" si="200">ROUNDUP(D121*100^2/$B129,0)</f>
        <v>34</v>
      </c>
      <c r="E129" s="12">
        <f t="shared" si="199"/>
        <v>34</v>
      </c>
      <c r="F129" s="12">
        <f t="shared" ref="F129" si="201">ROUNDUP(F121*100^2/$B129,0)</f>
        <v>33</v>
      </c>
      <c r="G129" s="12">
        <f t="shared" si="199"/>
        <v>33</v>
      </c>
      <c r="H129" s="12">
        <f t="shared" ref="H129" si="202">ROUNDUP(H121*100^2/$B129,0)</f>
        <v>33</v>
      </c>
      <c r="I129" s="12">
        <f t="shared" si="199"/>
        <v>32</v>
      </c>
      <c r="J129" s="12">
        <f t="shared" ref="J129" si="203">ROUNDUP(J121*100^2/$B129,0)</f>
        <v>32</v>
      </c>
      <c r="K129" s="12">
        <f t="shared" si="199"/>
        <v>32</v>
      </c>
      <c r="L129" s="12">
        <f t="shared" ref="L129" si="204">ROUNDUP(L121*100^2/$B129,0)</f>
        <v>31</v>
      </c>
      <c r="M129" s="12">
        <f t="shared" si="199"/>
        <v>31</v>
      </c>
      <c r="N129" s="12">
        <f t="shared" ref="N129" si="205">ROUNDUP(N121*100^2/$B129,0)</f>
        <v>30</v>
      </c>
      <c r="O129" s="12">
        <f t="shared" si="199"/>
        <v>30</v>
      </c>
      <c r="P129" s="12">
        <f t="shared" ref="P129" si="206">ROUNDUP(P121*100^2/$B129,0)</f>
        <v>30</v>
      </c>
      <c r="Q129" s="12">
        <f t="shared" si="199"/>
        <v>29</v>
      </c>
      <c r="R129" s="12">
        <f t="shared" ref="R129" si="207">ROUNDUP(R121*100^2/$B129,0)</f>
        <v>29</v>
      </c>
      <c r="S129" s="12">
        <f t="shared" si="199"/>
        <v>29</v>
      </c>
      <c r="T129" s="12">
        <f t="shared" ref="T129" si="208">ROUNDUP(T121*100^2/$B129,0)</f>
        <v>28</v>
      </c>
      <c r="U129" s="12">
        <f t="shared" si="199"/>
        <v>28</v>
      </c>
      <c r="V129" s="12">
        <f t="shared" ref="V129" si="209">ROUNDUP(V121*100^2/$B129,0)</f>
        <v>28</v>
      </c>
      <c r="W129" s="12">
        <f t="shared" si="199"/>
        <v>27</v>
      </c>
      <c r="X129" s="12">
        <f t="shared" ref="X129" si="210">ROUNDUP(X121*100^2/$B129,0)</f>
        <v>27</v>
      </c>
      <c r="Y129" s="12">
        <f t="shared" si="199"/>
        <v>27</v>
      </c>
      <c r="Z129" s="12">
        <f t="shared" ref="Z129" si="211">ROUNDUP(Z121*100^2/$B129,0)</f>
        <v>27</v>
      </c>
      <c r="AA129" s="12">
        <f t="shared" si="199"/>
        <v>27</v>
      </c>
      <c r="AB129" s="12">
        <f t="shared" ref="AB129" si="212">ROUNDUP(AB121*100^2/$B129,0)</f>
        <v>26</v>
      </c>
      <c r="AC129" s="12">
        <f t="shared" si="199"/>
        <v>26</v>
      </c>
      <c r="AD129" s="12">
        <f t="shared" ref="AD129" si="213">ROUNDUP(AD121*100^2/$B129,0)</f>
        <v>26</v>
      </c>
      <c r="AE129" s="12">
        <f t="shared" si="199"/>
        <v>26</v>
      </c>
      <c r="AF129" s="12">
        <f t="shared" ref="AF129" si="214">ROUNDUP(AF121*100^2/$B129,0)</f>
        <v>26</v>
      </c>
      <c r="AG129" s="12">
        <f t="shared" si="199"/>
        <v>26</v>
      </c>
      <c r="AH129" s="12">
        <f t="shared" ref="AH129" si="215">ROUNDUP(AH121*100^2/$B129,0)</f>
        <v>25</v>
      </c>
      <c r="AI129" s="12">
        <f t="shared" si="199"/>
        <v>25</v>
      </c>
      <c r="AJ129" s="12">
        <f t="shared" ref="AJ129" si="216">ROUNDUP(AJ121*100^2/$B129,0)</f>
        <v>25</v>
      </c>
      <c r="AK129" s="12">
        <f t="shared" si="199"/>
        <v>25</v>
      </c>
    </row>
    <row r="130" spans="1:37" x14ac:dyDescent="0.3">
      <c r="A130" s="9">
        <v>62</v>
      </c>
      <c r="B130" s="13">
        <v>400</v>
      </c>
      <c r="C130" s="14">
        <f t="shared" ref="C130:AK130" si="217">ROUNDUP(C121*100^2/$B130,0)</f>
        <v>30</v>
      </c>
      <c r="D130" s="14">
        <f t="shared" ref="D130" si="218">ROUNDUP(D121*100^2/$B130,0)</f>
        <v>30</v>
      </c>
      <c r="E130" s="14">
        <f t="shared" si="217"/>
        <v>30</v>
      </c>
      <c r="F130" s="14">
        <f t="shared" ref="F130" si="219">ROUNDUP(F121*100^2/$B130,0)</f>
        <v>29</v>
      </c>
      <c r="G130" s="14">
        <f t="shared" si="217"/>
        <v>29</v>
      </c>
      <c r="H130" s="14">
        <f t="shared" ref="H130" si="220">ROUNDUP(H121*100^2/$B130,0)</f>
        <v>29</v>
      </c>
      <c r="I130" s="14">
        <f t="shared" si="217"/>
        <v>28</v>
      </c>
      <c r="J130" s="14">
        <f t="shared" ref="J130" si="221">ROUNDUP(J121*100^2/$B130,0)</f>
        <v>28</v>
      </c>
      <c r="K130" s="14">
        <f t="shared" si="217"/>
        <v>28</v>
      </c>
      <c r="L130" s="14">
        <f t="shared" ref="L130" si="222">ROUNDUP(L121*100^2/$B130,0)</f>
        <v>27</v>
      </c>
      <c r="M130" s="14">
        <f t="shared" si="217"/>
        <v>27</v>
      </c>
      <c r="N130" s="14">
        <f t="shared" ref="N130" si="223">ROUNDUP(N121*100^2/$B130,0)</f>
        <v>27</v>
      </c>
      <c r="O130" s="14">
        <f t="shared" si="217"/>
        <v>26</v>
      </c>
      <c r="P130" s="14">
        <f t="shared" ref="P130" si="224">ROUNDUP(P121*100^2/$B130,0)</f>
        <v>26</v>
      </c>
      <c r="Q130" s="14">
        <f t="shared" si="217"/>
        <v>26</v>
      </c>
      <c r="R130" s="14">
        <f t="shared" ref="R130" si="225">ROUNDUP(R121*100^2/$B130,0)</f>
        <v>25</v>
      </c>
      <c r="S130" s="14">
        <f t="shared" si="217"/>
        <v>25</v>
      </c>
      <c r="T130" s="14">
        <f t="shared" ref="T130" si="226">ROUNDUP(T121*100^2/$B130,0)</f>
        <v>25</v>
      </c>
      <c r="U130" s="14">
        <f t="shared" si="217"/>
        <v>24</v>
      </c>
      <c r="V130" s="14">
        <f t="shared" ref="V130" si="227">ROUNDUP(V121*100^2/$B130,0)</f>
        <v>24</v>
      </c>
      <c r="W130" s="14">
        <f t="shared" si="217"/>
        <v>24</v>
      </c>
      <c r="X130" s="14">
        <f t="shared" ref="X130" si="228">ROUNDUP(X121*100^2/$B130,0)</f>
        <v>24</v>
      </c>
      <c r="Y130" s="14">
        <f t="shared" si="217"/>
        <v>24</v>
      </c>
      <c r="Z130" s="14">
        <f t="shared" ref="Z130" si="229">ROUNDUP(Z121*100^2/$B130,0)</f>
        <v>24</v>
      </c>
      <c r="AA130" s="14">
        <f t="shared" si="217"/>
        <v>23</v>
      </c>
      <c r="AB130" s="14">
        <f t="shared" ref="AB130" si="230">ROUNDUP(AB121*100^2/$B130,0)</f>
        <v>23</v>
      </c>
      <c r="AC130" s="14">
        <f t="shared" si="217"/>
        <v>23</v>
      </c>
      <c r="AD130" s="14">
        <f t="shared" ref="AD130" si="231">ROUNDUP(AD121*100^2/$B130,0)</f>
        <v>23</v>
      </c>
      <c r="AE130" s="14">
        <f t="shared" si="217"/>
        <v>23</v>
      </c>
      <c r="AF130" s="14">
        <f t="shared" ref="AF130" si="232">ROUNDUP(AF121*100^2/$B130,0)</f>
        <v>23</v>
      </c>
      <c r="AG130" s="14">
        <f t="shared" si="217"/>
        <v>22</v>
      </c>
      <c r="AH130" s="14">
        <f t="shared" ref="AH130" si="233">ROUNDUP(AH121*100^2/$B130,0)</f>
        <v>22</v>
      </c>
      <c r="AI130" s="14">
        <f t="shared" si="217"/>
        <v>22</v>
      </c>
      <c r="AJ130" s="14">
        <f t="shared" ref="AJ130" si="234">ROUNDUP(AJ121*100^2/$B130,0)</f>
        <v>22</v>
      </c>
      <c r="AK130" s="14">
        <f t="shared" si="217"/>
        <v>22</v>
      </c>
    </row>
    <row r="131" spans="1:37" x14ac:dyDescent="0.3">
      <c r="A131" s="40" t="s">
        <v>59</v>
      </c>
      <c r="B131" s="68" t="s">
        <v>42</v>
      </c>
      <c r="C131" s="67">
        <f t="shared" ref="C131:AK131" si="235">0.9*2.78*10^-5*$A138^1.25*C136</f>
        <v>2.1628420954165999</v>
      </c>
      <c r="D131" s="67">
        <f t="shared" ref="D131" si="236">0.9*2.78*10^-5*$A138^1.25*D136</f>
        <v>2.1628420954165999</v>
      </c>
      <c r="E131" s="67">
        <f t="shared" si="235"/>
        <v>2.1591449294415286</v>
      </c>
      <c r="F131" s="67">
        <f t="shared" ref="F131" si="237">0.9*2.78*10^-5*$A138^1.25*F136</f>
        <v>2.1406590995661734</v>
      </c>
      <c r="G131" s="67">
        <f t="shared" si="235"/>
        <v>2.1221732696908178</v>
      </c>
      <c r="H131" s="67">
        <f t="shared" ref="H131" si="238">0.9*2.78*10^-5*$A138^1.25*H136</f>
        <v>2.1036874398154621</v>
      </c>
      <c r="I131" s="67">
        <f t="shared" si="235"/>
        <v>2.0852016099401065</v>
      </c>
      <c r="J131" s="67">
        <f t="shared" ref="J131" si="239">0.9*2.78*10^-5*$A138^1.25*J136</f>
        <v>2.0667157800647513</v>
      </c>
      <c r="K131" s="67">
        <f t="shared" si="235"/>
        <v>2.0482299501893952</v>
      </c>
      <c r="L131" s="67">
        <f t="shared" ref="L131" si="240">0.9*2.78*10^-5*$A138^1.25*L136</f>
        <v>2.0297441203140401</v>
      </c>
      <c r="M131" s="67">
        <f t="shared" si="235"/>
        <v>2.0112582904386844</v>
      </c>
      <c r="N131" s="67">
        <f t="shared" ref="N131" si="241">0.9*2.78*10^-5*$A138^1.25*N136</f>
        <v>1.992772460563329</v>
      </c>
      <c r="O131" s="67">
        <f t="shared" si="235"/>
        <v>1.9742866306879732</v>
      </c>
      <c r="P131" s="67">
        <f t="shared" ref="P131" si="242">0.9*2.78*10^-5*$A138^1.25*P136</f>
        <v>1.9558008008126178</v>
      </c>
      <c r="Q131" s="67">
        <f t="shared" si="235"/>
        <v>1.9373149709372621</v>
      </c>
      <c r="R131" s="67">
        <f t="shared" ref="R131" si="243">0.9*2.78*10^-5*$A138^1.25*R136</f>
        <v>1.9188291410619067</v>
      </c>
      <c r="S131" s="67">
        <f t="shared" si="235"/>
        <v>1.9003433111865511</v>
      </c>
      <c r="T131" s="67">
        <f t="shared" ref="T131" si="244">0.9*2.78*10^-5*$A138^1.25*T136</f>
        <v>1.8818574813111955</v>
      </c>
      <c r="U131" s="67">
        <f t="shared" si="235"/>
        <v>1.86337165143584</v>
      </c>
      <c r="V131" s="67">
        <f t="shared" ref="V131" si="245">0.9*2.78*10^-5*$A138^1.25*V136</f>
        <v>1.8448858215604844</v>
      </c>
      <c r="W131" s="67">
        <f t="shared" si="235"/>
        <v>1.826399991685129</v>
      </c>
      <c r="X131" s="67">
        <f t="shared" ref="X131" si="246">0.9*2.78*10^-5*$A138^1.25*X136</f>
        <v>1.8079141618097734</v>
      </c>
      <c r="Y131" s="67">
        <f t="shared" si="235"/>
        <v>1.7894283319344177</v>
      </c>
      <c r="Z131" s="67">
        <f t="shared" ref="Z131" si="247">0.9*2.78*10^-5*$A138^1.25*Z136</f>
        <v>1.7709425020590623</v>
      </c>
      <c r="AA131" s="67">
        <f t="shared" si="235"/>
        <v>1.7524566721837065</v>
      </c>
      <c r="AB131" s="67">
        <f t="shared" ref="AB131" si="248">0.9*2.78*10^-5*$A138^1.25*AB136</f>
        <v>1.7339708423083511</v>
      </c>
      <c r="AC131" s="67">
        <f t="shared" si="235"/>
        <v>1.7228793443831378</v>
      </c>
      <c r="AD131" s="67">
        <f t="shared" ref="AD131" si="249">0.9*2.78*10^-5*$A138^1.25*AD136</f>
        <v>1.71363642944546</v>
      </c>
      <c r="AE131" s="67">
        <f t="shared" si="235"/>
        <v>1.7043935145077824</v>
      </c>
      <c r="AF131" s="67">
        <f t="shared" ref="AF131" si="250">0.9*2.78*10^-5*$A138^1.25*AF136</f>
        <v>1.6951505995701044</v>
      </c>
      <c r="AG131" s="67">
        <f t="shared" si="235"/>
        <v>1.6859076846324266</v>
      </c>
      <c r="AH131" s="67">
        <f t="shared" ref="AH131" si="251">0.9*2.78*10^-5*$A138^1.25*AH136</f>
        <v>1.6766647696947488</v>
      </c>
      <c r="AI131" s="67">
        <f t="shared" si="235"/>
        <v>1.6674218547570712</v>
      </c>
      <c r="AJ131" s="67">
        <f t="shared" ref="AJ131" si="252">0.9*2.78*10^-5*$A138^1.25*AJ136</f>
        <v>1.6581789398193933</v>
      </c>
      <c r="AK131" s="67">
        <f t="shared" si="235"/>
        <v>1.6489360248817155</v>
      </c>
    </row>
    <row r="132" spans="1:37" x14ac:dyDescent="0.3">
      <c r="B132" s="68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</row>
    <row r="133" spans="1:37" ht="15" hidden="1" customHeight="1" x14ac:dyDescent="0.3">
      <c r="B133" s="71" t="s">
        <v>55</v>
      </c>
      <c r="C133" s="9">
        <v>2.68</v>
      </c>
      <c r="D133" s="9">
        <v>2.68</v>
      </c>
      <c r="E133" s="9">
        <v>2.68</v>
      </c>
      <c r="F133" s="9">
        <v>2.68</v>
      </c>
      <c r="G133" s="9">
        <v>2.68</v>
      </c>
      <c r="H133" s="9">
        <v>2.68</v>
      </c>
      <c r="I133" s="9">
        <v>2.64</v>
      </c>
      <c r="J133" s="9">
        <v>2.68</v>
      </c>
      <c r="K133" s="9">
        <v>2.59</v>
      </c>
      <c r="L133" s="9">
        <v>2.68</v>
      </c>
      <c r="M133" s="9">
        <v>2.5499999999999998</v>
      </c>
      <c r="N133" s="9">
        <v>2.68</v>
      </c>
      <c r="O133" s="9">
        <v>2.5099999999999998</v>
      </c>
      <c r="P133" s="9">
        <v>2.68</v>
      </c>
      <c r="Q133" s="9">
        <v>2.48</v>
      </c>
      <c r="R133" s="9">
        <v>2.68</v>
      </c>
      <c r="S133" s="9">
        <v>2.44</v>
      </c>
      <c r="T133" s="9">
        <v>2.68</v>
      </c>
      <c r="U133" s="9">
        <v>2.4</v>
      </c>
      <c r="V133" s="9">
        <v>2.68</v>
      </c>
      <c r="W133" s="9">
        <v>2.36</v>
      </c>
      <c r="X133" s="9">
        <v>2.68</v>
      </c>
      <c r="Y133" s="9">
        <v>2.33</v>
      </c>
      <c r="Z133" s="9">
        <v>2.33</v>
      </c>
      <c r="AA133" s="9">
        <v>2.29</v>
      </c>
      <c r="AB133" s="9">
        <v>2.33</v>
      </c>
      <c r="AC133" s="9">
        <v>2.2599999999999998</v>
      </c>
      <c r="AD133" s="9">
        <v>2.2599999999999998</v>
      </c>
      <c r="AE133" s="9">
        <v>2.2200000000000002</v>
      </c>
      <c r="AF133" s="9">
        <v>2.2599999999999998</v>
      </c>
      <c r="AG133" s="9">
        <v>2.19</v>
      </c>
      <c r="AH133" s="9">
        <v>2.2599999999999998</v>
      </c>
      <c r="AI133" s="9">
        <v>2.16</v>
      </c>
      <c r="AJ133" s="9">
        <v>2.2599999999999998</v>
      </c>
      <c r="AK133" s="9">
        <v>2.13</v>
      </c>
    </row>
    <row r="134" spans="1:37" ht="15" hidden="1" customHeight="1" x14ac:dyDescent="0.3">
      <c r="A134" s="9"/>
      <c r="B134" s="71"/>
      <c r="C134" s="35">
        <f t="shared" ref="C134:H134" si="253">C131-C133</f>
        <v>-0.51715790458340027</v>
      </c>
      <c r="D134" s="35">
        <f t="shared" si="253"/>
        <v>-0.51715790458340027</v>
      </c>
      <c r="E134" s="35">
        <f t="shared" si="253"/>
        <v>-0.52085507055847158</v>
      </c>
      <c r="F134" s="35">
        <f t="shared" si="253"/>
        <v>-0.53934090043382676</v>
      </c>
      <c r="G134" s="35">
        <f t="shared" si="253"/>
        <v>-0.55782673030918239</v>
      </c>
      <c r="H134" s="35">
        <f t="shared" si="253"/>
        <v>-0.57631256018453803</v>
      </c>
      <c r="I134" s="35">
        <f t="shared" ref="I134:AK134" si="254">I131-I133</f>
        <v>-0.55479839005989362</v>
      </c>
      <c r="J134" s="35">
        <f>J131-J133</f>
        <v>-0.61328421993524884</v>
      </c>
      <c r="K134" s="35">
        <f t="shared" si="254"/>
        <v>-0.54177004981060461</v>
      </c>
      <c r="L134" s="35">
        <f>L131-L133</f>
        <v>-0.6502558796859601</v>
      </c>
      <c r="M134" s="35">
        <f t="shared" si="254"/>
        <v>-0.5387417095613154</v>
      </c>
      <c r="N134" s="35">
        <f>N131-N133</f>
        <v>-0.68722753943667114</v>
      </c>
      <c r="O134" s="35">
        <f t="shared" si="254"/>
        <v>-0.53571336931202662</v>
      </c>
      <c r="P134" s="35">
        <f>P131-P133</f>
        <v>-0.7241991991873824</v>
      </c>
      <c r="Q134" s="35">
        <f t="shared" si="254"/>
        <v>-0.54268502906273786</v>
      </c>
      <c r="R134" s="35">
        <f>R131-R133</f>
        <v>-0.76117085893809344</v>
      </c>
      <c r="S134" s="35">
        <f t="shared" si="254"/>
        <v>-0.53965668881344886</v>
      </c>
      <c r="T134" s="35">
        <f>T131-T133</f>
        <v>-0.7981425186888047</v>
      </c>
      <c r="U134" s="35">
        <f t="shared" si="254"/>
        <v>-0.53662834856415986</v>
      </c>
      <c r="V134" s="35">
        <f>V131-V133</f>
        <v>-0.83511417843951574</v>
      </c>
      <c r="W134" s="35">
        <f t="shared" si="254"/>
        <v>-0.53360000831487087</v>
      </c>
      <c r="X134" s="35">
        <f>X131-X133</f>
        <v>-0.87208583819022678</v>
      </c>
      <c r="Y134" s="35">
        <f t="shared" si="254"/>
        <v>-0.54057166806558232</v>
      </c>
      <c r="Z134" s="35">
        <f t="shared" ref="Z134" si="255">Z131-Z133</f>
        <v>-0.55905749794093773</v>
      </c>
      <c r="AA134" s="35">
        <f t="shared" si="254"/>
        <v>-0.53754332781629355</v>
      </c>
      <c r="AB134" s="35">
        <f t="shared" ref="AB134" si="256">AB131-AB133</f>
        <v>-0.59602915769164899</v>
      </c>
      <c r="AC134" s="35">
        <f t="shared" si="254"/>
        <v>-0.53712065561686195</v>
      </c>
      <c r="AD134" s="35">
        <f t="shared" ref="AD134" si="257">AD131-AD133</f>
        <v>-0.54636357055453977</v>
      </c>
      <c r="AE134" s="35">
        <f t="shared" si="254"/>
        <v>-0.51560648549221777</v>
      </c>
      <c r="AF134" s="35">
        <f t="shared" ref="AF134" si="258">AF131-AF133</f>
        <v>-0.5648494004298954</v>
      </c>
      <c r="AG134" s="35">
        <f t="shared" si="254"/>
        <v>-0.50409231536757337</v>
      </c>
      <c r="AH134" s="35">
        <f t="shared" ref="AH134" si="259">AH131-AH133</f>
        <v>-0.58333523030525103</v>
      </c>
      <c r="AI134" s="35">
        <f t="shared" si="254"/>
        <v>-0.49257814524292898</v>
      </c>
      <c r="AJ134" s="35">
        <f t="shared" ref="AJ134" si="260">AJ131-AJ133</f>
        <v>-0.60182106018060644</v>
      </c>
      <c r="AK134" s="35">
        <f t="shared" si="254"/>
        <v>-0.48106397511828436</v>
      </c>
    </row>
    <row r="135" spans="1:37" ht="15" hidden="1" customHeight="1" x14ac:dyDescent="0.3">
      <c r="B135" s="11" t="s">
        <v>31</v>
      </c>
      <c r="C135" s="34">
        <f>C$110*1000/$A140</f>
        <v>38.46153846153846</v>
      </c>
      <c r="D135" s="34">
        <f>D$110*1000/$A140</f>
        <v>44.871794871794869</v>
      </c>
      <c r="E135" s="34">
        <f t="shared" ref="E135:AK135" si="261">E$110*1000/$A140</f>
        <v>51.282051282051285</v>
      </c>
      <c r="F135" s="34">
        <f>F$110*1000/$A140</f>
        <v>57.692307692307693</v>
      </c>
      <c r="G135" s="34">
        <f t="shared" si="261"/>
        <v>64.102564102564102</v>
      </c>
      <c r="H135" s="34">
        <f>H$110*1000/$A140</f>
        <v>70.512820512820511</v>
      </c>
      <c r="I135" s="34">
        <f t="shared" si="261"/>
        <v>76.92307692307692</v>
      </c>
      <c r="J135" s="34">
        <f>J$110*1000/$A140</f>
        <v>83.333333333333329</v>
      </c>
      <c r="K135" s="34">
        <f t="shared" si="261"/>
        <v>89.743589743589737</v>
      </c>
      <c r="L135" s="34">
        <f>L$110*1000/$A140</f>
        <v>96.15384615384616</v>
      </c>
      <c r="M135" s="34">
        <f t="shared" si="261"/>
        <v>102.56410256410257</v>
      </c>
      <c r="N135" s="34">
        <f>N$110*1000/$A140</f>
        <v>108.97435897435898</v>
      </c>
      <c r="O135" s="34">
        <f t="shared" si="261"/>
        <v>115.38461538461539</v>
      </c>
      <c r="P135" s="34">
        <f>P$110*1000/$A140</f>
        <v>121.7948717948718</v>
      </c>
      <c r="Q135" s="34">
        <f t="shared" si="261"/>
        <v>128.2051282051282</v>
      </c>
      <c r="R135" s="34">
        <f>R$110*1000/$A140</f>
        <v>134.61538461538461</v>
      </c>
      <c r="S135" s="34">
        <f t="shared" si="261"/>
        <v>141.02564102564102</v>
      </c>
      <c r="T135" s="34">
        <f>T$110*1000/$A140</f>
        <v>147.43589743589743</v>
      </c>
      <c r="U135" s="34">
        <f t="shared" si="261"/>
        <v>153.84615384615384</v>
      </c>
      <c r="V135" s="34">
        <f>V$110*1000/$A140</f>
        <v>160.25641025641025</v>
      </c>
      <c r="W135" s="34">
        <f t="shared" si="261"/>
        <v>166.66666666666666</v>
      </c>
      <c r="X135" s="34">
        <f>X$110*1000/$A140</f>
        <v>173.07692307692307</v>
      </c>
      <c r="Y135" s="34">
        <f t="shared" si="261"/>
        <v>179.48717948717947</v>
      </c>
      <c r="Z135" s="34">
        <f t="shared" ref="Z135" si="262">Z$110*1000/$A140</f>
        <v>185.89743589743588</v>
      </c>
      <c r="AA135" s="34">
        <f t="shared" si="261"/>
        <v>192.30769230769232</v>
      </c>
      <c r="AB135" s="34">
        <f t="shared" ref="AB135" si="263">AB$110*1000/$A140</f>
        <v>198.71794871794873</v>
      </c>
      <c r="AC135" s="34">
        <f t="shared" si="261"/>
        <v>205.12820512820514</v>
      </c>
      <c r="AD135" s="34">
        <f t="shared" ref="AD135" si="264">AD$110*1000/$A140</f>
        <v>211.53846153846155</v>
      </c>
      <c r="AE135" s="34">
        <f t="shared" si="261"/>
        <v>217.94871794871796</v>
      </c>
      <c r="AF135" s="34">
        <f t="shared" ref="AF135" si="265">AF$110*1000/$A140</f>
        <v>224.35897435897436</v>
      </c>
      <c r="AG135" s="34">
        <f t="shared" si="261"/>
        <v>230.76923076923077</v>
      </c>
      <c r="AH135" s="34">
        <f t="shared" ref="AH135" si="266">AH$110*1000/$A140</f>
        <v>237.17948717948718</v>
      </c>
      <c r="AI135" s="34">
        <f t="shared" si="261"/>
        <v>243.58974358974359</v>
      </c>
      <c r="AJ135" s="34">
        <f t="shared" ref="AJ135" si="267">AJ$110*1000/$A140</f>
        <v>250</v>
      </c>
      <c r="AK135" s="34">
        <f t="shared" si="261"/>
        <v>256.41025641025641</v>
      </c>
    </row>
    <row r="136" spans="1:37" ht="18" hidden="1" customHeight="1" x14ac:dyDescent="0.35">
      <c r="B136" s="11" t="s">
        <v>30</v>
      </c>
      <c r="C136" s="35">
        <f>IF(C135&gt;=50,IF(C135&lt;=200,$C$103*(C135-50)+1,$C$105*(C135-200)+0.8),1)</f>
        <v>1</v>
      </c>
      <c r="D136" s="35">
        <f>IF(D135&gt;=50,IF(D135&lt;=200,$C$103*(D135-50)+1,$C$105*(D135-200)+0.8),1)</f>
        <v>1</v>
      </c>
      <c r="E136" s="35">
        <f t="shared" ref="E136" si="268">IF(E135&gt;=50,IF(E135&lt;=200,$C$103*(E135-50)+1,$C$105*(E135-200)+0.8),1)</f>
        <v>0.9982905982905983</v>
      </c>
      <c r="F136" s="35">
        <f>IF(F135&gt;=50,IF(F135&lt;=200,$C$103*(F135-50)+1,$C$105*(F135-200)+0.8),1)</f>
        <v>0.98974358974358978</v>
      </c>
      <c r="G136" s="35">
        <f t="shared" ref="G136" si="269">IF(G135&gt;=50,IF(G135&lt;=200,$C$103*(G135-50)+1,$C$105*(G135-200)+0.8),1)</f>
        <v>0.98119658119658115</v>
      </c>
      <c r="H136" s="35">
        <f>IF(H135&gt;=50,IF(H135&lt;=200,$C$103*(H135-50)+1,$C$105*(H135-200)+0.8),1)</f>
        <v>0.97264957264957264</v>
      </c>
      <c r="I136" s="35">
        <f t="shared" ref="I136" si="270">IF(I135&gt;=50,IF(I135&lt;=200,$C$103*(I135-50)+1,$C$105*(I135-200)+0.8),1)</f>
        <v>0.96410256410256412</v>
      </c>
      <c r="J136" s="35">
        <f>IF(J135&gt;=50,IF(J135&lt;=200,$C$103*(J135-50)+1,$C$105*(J135-200)+0.8),1)</f>
        <v>0.9555555555555556</v>
      </c>
      <c r="K136" s="35">
        <f t="shared" ref="K136" si="271">IF(K135&gt;=50,IF(K135&lt;=200,$C$103*(K135-50)+1,$C$105*(K135-200)+0.8),1)</f>
        <v>0.94700854700854697</v>
      </c>
      <c r="L136" s="35">
        <f>IF(L135&gt;=50,IF(L135&lt;=200,$C$103*(L135-50)+1,$C$105*(L135-200)+0.8),1)</f>
        <v>0.93846153846153846</v>
      </c>
      <c r="M136" s="35">
        <f t="shared" ref="M136" si="272">IF(M135&gt;=50,IF(M135&lt;=200,$C$103*(M135-50)+1,$C$105*(M135-200)+0.8),1)</f>
        <v>0.92991452991452994</v>
      </c>
      <c r="N136" s="35">
        <f>IF(N135&gt;=50,IF(N135&lt;=200,$C$103*(N135-50)+1,$C$105*(N135-200)+0.8),1)</f>
        <v>0.92136752136752142</v>
      </c>
      <c r="O136" s="35">
        <f t="shared" ref="O136" si="273">IF(O135&gt;=50,IF(O135&lt;=200,$C$103*(O135-50)+1,$C$105*(O135-200)+0.8),1)</f>
        <v>0.9128205128205128</v>
      </c>
      <c r="P136" s="35">
        <f>IF(P135&gt;=50,IF(P135&lt;=200,$C$103*(P135-50)+1,$C$105*(P135-200)+0.8),1)</f>
        <v>0.90427350427350428</v>
      </c>
      <c r="Q136" s="35">
        <f t="shared" ref="Q136" si="274">IF(Q135&gt;=50,IF(Q135&lt;=200,$C$103*(Q135-50)+1,$C$105*(Q135-200)+0.8),1)</f>
        <v>0.89572649572649576</v>
      </c>
      <c r="R136" s="35">
        <f>IF(R135&gt;=50,IF(R135&lt;=200,$C$103*(R135-50)+1,$C$105*(R135-200)+0.8),1)</f>
        <v>0.88717948717948725</v>
      </c>
      <c r="S136" s="35">
        <f t="shared" ref="S136" si="275">IF(S135&gt;=50,IF(S135&lt;=200,$C$103*(S135-50)+1,$C$105*(S135-200)+0.8),1)</f>
        <v>0.87863247863247862</v>
      </c>
      <c r="T136" s="35">
        <f>IF(T135&gt;=50,IF(T135&lt;=200,$C$103*(T135-50)+1,$C$105*(T135-200)+0.8),1)</f>
        <v>0.8700854700854701</v>
      </c>
      <c r="U136" s="35">
        <f t="shared" ref="U136" si="276">IF(U135&gt;=50,IF(U135&lt;=200,$C$103*(U135-50)+1,$C$105*(U135-200)+0.8),1)</f>
        <v>0.86153846153846159</v>
      </c>
      <c r="V136" s="35">
        <f>IF(V135&gt;=50,IF(V135&lt;=200,$C$103*(V135-50)+1,$C$105*(V135-200)+0.8),1)</f>
        <v>0.85299145299145307</v>
      </c>
      <c r="W136" s="35">
        <f t="shared" ref="W136" si="277">IF(W135&gt;=50,IF(W135&lt;=200,$C$103*(W135-50)+1,$C$105*(W135-200)+0.8),1)</f>
        <v>0.84444444444444455</v>
      </c>
      <c r="X136" s="35">
        <f>IF(X135&gt;=50,IF(X135&lt;=200,$C$103*(X135-50)+1,$C$105*(X135-200)+0.8),1)</f>
        <v>0.83589743589743593</v>
      </c>
      <c r="Y136" s="35">
        <f t="shared" ref="Y136:AB136" si="278">IF(Y135&gt;=50,IF(Y135&lt;=200,$C$103*(Y135-50)+1,$C$105*(Y135-200)+0.8),1)</f>
        <v>0.82735042735042741</v>
      </c>
      <c r="Z136" s="35">
        <f t="shared" si="278"/>
        <v>0.81880341880341889</v>
      </c>
      <c r="AA136" s="35">
        <f t="shared" ref="AA136" si="279">IF(AA135&gt;=50,IF(AA135&lt;=200,$C$103*(AA135-50)+1,$C$105*(AA135-200)+0.8),1)</f>
        <v>0.81025641025641026</v>
      </c>
      <c r="AB136" s="35">
        <f t="shared" si="278"/>
        <v>0.80170940170940175</v>
      </c>
      <c r="AC136" s="35">
        <f t="shared" ref="AC136:AJ136" si="280">IF(AC135&gt;=50,IF(AC135&lt;=200,$C$103*(AC135-50)+1,$C$105*(AC135-200)+0.8),1)</f>
        <v>0.79658119658119664</v>
      </c>
      <c r="AD136" s="35">
        <f t="shared" si="280"/>
        <v>0.79230769230769238</v>
      </c>
      <c r="AE136" s="35">
        <f t="shared" ref="AE136" si="281">IF(AE135&gt;=50,IF(AE135&lt;=200,$C$103*(AE135-50)+1,$C$105*(AE135-200)+0.8),1)</f>
        <v>0.78803418803418812</v>
      </c>
      <c r="AF136" s="35">
        <f t="shared" si="280"/>
        <v>0.78376068376068375</v>
      </c>
      <c r="AG136" s="35">
        <f t="shared" ref="AG136" si="282">IF(AG135&gt;=50,IF(AG135&lt;=200,$C$103*(AG135-50)+1,$C$105*(AG135-200)+0.8),1)</f>
        <v>0.77948717948717949</v>
      </c>
      <c r="AH136" s="35">
        <f t="shared" si="280"/>
        <v>0.77521367521367524</v>
      </c>
      <c r="AI136" s="35">
        <f t="shared" ref="AI136" si="283">IF(AI135&gt;=50,IF(AI135&lt;=200,$C$103*(AI135-50)+1,$C$105*(AI135-200)+0.8),1)</f>
        <v>0.77094017094017098</v>
      </c>
      <c r="AJ136" s="35">
        <f t="shared" si="280"/>
        <v>0.76666666666666672</v>
      </c>
      <c r="AK136" s="35">
        <f t="shared" ref="AK136" si="284">IF(AK135&gt;=50,IF(AK135&lt;=200,$C$103*(AK135-50)+1,$C$105*(AK135-200)+0.8),1)</f>
        <v>0.76239316239316246</v>
      </c>
    </row>
    <row r="137" spans="1:37" ht="16.2" x14ac:dyDescent="0.3">
      <c r="A137" s="9" t="s">
        <v>60</v>
      </c>
      <c r="B137" s="9">
        <v>250</v>
      </c>
      <c r="C137" s="12">
        <f t="shared" ref="C137:AK137" si="285">ROUNDUP(C131*100^2/$B137,0)</f>
        <v>87</v>
      </c>
      <c r="D137" s="12">
        <f t="shared" ref="D137" si="286">ROUNDUP(D131*100^2/$B137,0)</f>
        <v>87</v>
      </c>
      <c r="E137" s="12">
        <f t="shared" si="285"/>
        <v>87</v>
      </c>
      <c r="F137" s="12">
        <f t="shared" ref="F137" si="287">ROUNDUP(F131*100^2/$B137,0)</f>
        <v>86</v>
      </c>
      <c r="G137" s="12">
        <f t="shared" si="285"/>
        <v>85</v>
      </c>
      <c r="H137" s="12">
        <f t="shared" ref="H137" si="288">ROUNDUP(H131*100^2/$B137,0)</f>
        <v>85</v>
      </c>
      <c r="I137" s="12">
        <f t="shared" si="285"/>
        <v>84</v>
      </c>
      <c r="J137" s="12">
        <f t="shared" ref="J137" si="289">ROUNDUP(J131*100^2/$B137,0)</f>
        <v>83</v>
      </c>
      <c r="K137" s="12">
        <f t="shared" si="285"/>
        <v>82</v>
      </c>
      <c r="L137" s="12">
        <f t="shared" ref="L137" si="290">ROUNDUP(L131*100^2/$B137,0)</f>
        <v>82</v>
      </c>
      <c r="M137" s="12">
        <f t="shared" si="285"/>
        <v>81</v>
      </c>
      <c r="N137" s="12">
        <f t="shared" ref="N137" si="291">ROUNDUP(N131*100^2/$B137,0)</f>
        <v>80</v>
      </c>
      <c r="O137" s="12">
        <f t="shared" si="285"/>
        <v>79</v>
      </c>
      <c r="P137" s="12">
        <f t="shared" ref="P137" si="292">ROUNDUP(P131*100^2/$B137,0)</f>
        <v>79</v>
      </c>
      <c r="Q137" s="12">
        <f t="shared" si="285"/>
        <v>78</v>
      </c>
      <c r="R137" s="12">
        <f t="shared" ref="R137" si="293">ROUNDUP(R131*100^2/$B137,0)</f>
        <v>77</v>
      </c>
      <c r="S137" s="12">
        <f t="shared" si="285"/>
        <v>77</v>
      </c>
      <c r="T137" s="12">
        <f t="shared" ref="T137" si="294">ROUNDUP(T131*100^2/$B137,0)</f>
        <v>76</v>
      </c>
      <c r="U137" s="12">
        <f t="shared" si="285"/>
        <v>75</v>
      </c>
      <c r="V137" s="12">
        <f t="shared" ref="V137" si="295">ROUNDUP(V131*100^2/$B137,0)</f>
        <v>74</v>
      </c>
      <c r="W137" s="12">
        <f t="shared" si="285"/>
        <v>74</v>
      </c>
      <c r="X137" s="12">
        <f t="shared" ref="X137" si="296">ROUNDUP(X131*100^2/$B137,0)</f>
        <v>73</v>
      </c>
      <c r="Y137" s="12">
        <f t="shared" si="285"/>
        <v>72</v>
      </c>
      <c r="Z137" s="12">
        <f t="shared" ref="Z137" si="297">ROUNDUP(Z131*100^2/$B137,0)</f>
        <v>71</v>
      </c>
      <c r="AA137" s="12">
        <f t="shared" si="285"/>
        <v>71</v>
      </c>
      <c r="AB137" s="12">
        <f t="shared" ref="AB137" si="298">ROUNDUP(AB131*100^2/$B137,0)</f>
        <v>70</v>
      </c>
      <c r="AC137" s="12">
        <f t="shared" si="285"/>
        <v>69</v>
      </c>
      <c r="AD137" s="12">
        <f t="shared" ref="AD137" si="299">ROUNDUP(AD131*100^2/$B137,0)</f>
        <v>69</v>
      </c>
      <c r="AE137" s="12">
        <f t="shared" si="285"/>
        <v>69</v>
      </c>
      <c r="AF137" s="12">
        <f t="shared" ref="AF137" si="300">ROUNDUP(AF131*100^2/$B137,0)</f>
        <v>68</v>
      </c>
      <c r="AG137" s="12">
        <f t="shared" si="285"/>
        <v>68</v>
      </c>
      <c r="AH137" s="12">
        <f t="shared" ref="AH137" si="301">ROUNDUP(AH131*100^2/$B137,0)</f>
        <v>68</v>
      </c>
      <c r="AI137" s="12">
        <f t="shared" si="285"/>
        <v>67</v>
      </c>
      <c r="AJ137" s="12">
        <f t="shared" ref="AJ137" si="302">ROUNDUP(AJ131*100^2/$B137,0)</f>
        <v>67</v>
      </c>
      <c r="AK137" s="12">
        <f t="shared" si="285"/>
        <v>66</v>
      </c>
    </row>
    <row r="138" spans="1:37" x14ac:dyDescent="0.3">
      <c r="A138" s="9">
        <v>8900</v>
      </c>
      <c r="B138" s="9">
        <v>300</v>
      </c>
      <c r="C138" s="12">
        <f t="shared" ref="C138:AK138" si="303">ROUNDUP(C131*100^2/$B138,0)</f>
        <v>73</v>
      </c>
      <c r="D138" s="12">
        <f t="shared" ref="D138" si="304">ROUNDUP(D131*100^2/$B138,0)</f>
        <v>73</v>
      </c>
      <c r="E138" s="12">
        <f t="shared" si="303"/>
        <v>72</v>
      </c>
      <c r="F138" s="12">
        <f t="shared" ref="F138" si="305">ROUNDUP(F131*100^2/$B138,0)</f>
        <v>72</v>
      </c>
      <c r="G138" s="12">
        <f t="shared" si="303"/>
        <v>71</v>
      </c>
      <c r="H138" s="12">
        <f t="shared" ref="H138" si="306">ROUNDUP(H131*100^2/$B138,0)</f>
        <v>71</v>
      </c>
      <c r="I138" s="12">
        <f t="shared" si="303"/>
        <v>70</v>
      </c>
      <c r="J138" s="12">
        <f t="shared" ref="J138" si="307">ROUNDUP(J131*100^2/$B138,0)</f>
        <v>69</v>
      </c>
      <c r="K138" s="12">
        <f t="shared" si="303"/>
        <v>69</v>
      </c>
      <c r="L138" s="12">
        <f t="shared" ref="L138" si="308">ROUNDUP(L131*100^2/$B138,0)</f>
        <v>68</v>
      </c>
      <c r="M138" s="12">
        <f t="shared" si="303"/>
        <v>68</v>
      </c>
      <c r="N138" s="12">
        <f t="shared" ref="N138" si="309">ROUNDUP(N131*100^2/$B138,0)</f>
        <v>67</v>
      </c>
      <c r="O138" s="12">
        <f t="shared" si="303"/>
        <v>66</v>
      </c>
      <c r="P138" s="12">
        <f t="shared" ref="P138" si="310">ROUNDUP(P131*100^2/$B138,0)</f>
        <v>66</v>
      </c>
      <c r="Q138" s="12">
        <f t="shared" si="303"/>
        <v>65</v>
      </c>
      <c r="R138" s="12">
        <f t="shared" ref="R138" si="311">ROUNDUP(R131*100^2/$B138,0)</f>
        <v>64</v>
      </c>
      <c r="S138" s="12">
        <f t="shared" si="303"/>
        <v>64</v>
      </c>
      <c r="T138" s="12">
        <f t="shared" ref="T138" si="312">ROUNDUP(T131*100^2/$B138,0)</f>
        <v>63</v>
      </c>
      <c r="U138" s="12">
        <f t="shared" si="303"/>
        <v>63</v>
      </c>
      <c r="V138" s="12">
        <f t="shared" ref="V138" si="313">ROUNDUP(V131*100^2/$B138,0)</f>
        <v>62</v>
      </c>
      <c r="W138" s="12">
        <f t="shared" si="303"/>
        <v>61</v>
      </c>
      <c r="X138" s="12">
        <f t="shared" ref="X138" si="314">ROUNDUP(X131*100^2/$B138,0)</f>
        <v>61</v>
      </c>
      <c r="Y138" s="12">
        <f t="shared" si="303"/>
        <v>60</v>
      </c>
      <c r="Z138" s="12">
        <f t="shared" ref="Z138" si="315">ROUNDUP(Z131*100^2/$B138,0)</f>
        <v>60</v>
      </c>
      <c r="AA138" s="12">
        <f t="shared" si="303"/>
        <v>59</v>
      </c>
      <c r="AB138" s="12">
        <f t="shared" ref="AB138" si="316">ROUNDUP(AB131*100^2/$B138,0)</f>
        <v>58</v>
      </c>
      <c r="AC138" s="12">
        <f t="shared" si="303"/>
        <v>58</v>
      </c>
      <c r="AD138" s="12">
        <f t="shared" ref="AD138" si="317">ROUNDUP(AD131*100^2/$B138,0)</f>
        <v>58</v>
      </c>
      <c r="AE138" s="12">
        <f t="shared" si="303"/>
        <v>57</v>
      </c>
      <c r="AF138" s="12">
        <f t="shared" ref="AF138" si="318">ROUNDUP(AF131*100^2/$B138,0)</f>
        <v>57</v>
      </c>
      <c r="AG138" s="12">
        <f t="shared" si="303"/>
        <v>57</v>
      </c>
      <c r="AH138" s="12">
        <f t="shared" ref="AH138" si="319">ROUNDUP(AH131*100^2/$B138,0)</f>
        <v>56</v>
      </c>
      <c r="AI138" s="12">
        <f t="shared" si="303"/>
        <v>56</v>
      </c>
      <c r="AJ138" s="12">
        <f t="shared" ref="AJ138" si="320">ROUNDUP(AJ131*100^2/$B138,0)</f>
        <v>56</v>
      </c>
      <c r="AK138" s="12">
        <f t="shared" si="303"/>
        <v>55</v>
      </c>
    </row>
    <row r="139" spans="1:37" x14ac:dyDescent="0.3">
      <c r="A139" s="9" t="s">
        <v>61</v>
      </c>
      <c r="B139" s="9">
        <v>350</v>
      </c>
      <c r="C139" s="12">
        <f t="shared" ref="C139:AK139" si="321">ROUNDUP(C131*100^2/$B139,0)</f>
        <v>62</v>
      </c>
      <c r="D139" s="12">
        <f t="shared" ref="D139" si="322">ROUNDUP(D131*100^2/$B139,0)</f>
        <v>62</v>
      </c>
      <c r="E139" s="12">
        <f t="shared" si="321"/>
        <v>62</v>
      </c>
      <c r="F139" s="12">
        <f t="shared" ref="F139" si="323">ROUNDUP(F131*100^2/$B139,0)</f>
        <v>62</v>
      </c>
      <c r="G139" s="12">
        <f t="shared" si="321"/>
        <v>61</v>
      </c>
      <c r="H139" s="12">
        <f t="shared" ref="H139" si="324">ROUNDUP(H131*100^2/$B139,0)</f>
        <v>61</v>
      </c>
      <c r="I139" s="12">
        <f t="shared" si="321"/>
        <v>60</v>
      </c>
      <c r="J139" s="12">
        <f t="shared" ref="J139" si="325">ROUNDUP(J131*100^2/$B139,0)</f>
        <v>60</v>
      </c>
      <c r="K139" s="12">
        <f t="shared" si="321"/>
        <v>59</v>
      </c>
      <c r="L139" s="12">
        <f t="shared" ref="L139" si="326">ROUNDUP(L131*100^2/$B139,0)</f>
        <v>58</v>
      </c>
      <c r="M139" s="12">
        <f t="shared" si="321"/>
        <v>58</v>
      </c>
      <c r="N139" s="12">
        <f t="shared" ref="N139" si="327">ROUNDUP(N131*100^2/$B139,0)</f>
        <v>57</v>
      </c>
      <c r="O139" s="12">
        <f t="shared" si="321"/>
        <v>57</v>
      </c>
      <c r="P139" s="12">
        <f t="shared" ref="P139" si="328">ROUNDUP(P131*100^2/$B139,0)</f>
        <v>56</v>
      </c>
      <c r="Q139" s="12">
        <f t="shared" si="321"/>
        <v>56</v>
      </c>
      <c r="R139" s="12">
        <f t="shared" ref="R139" si="329">ROUNDUP(R131*100^2/$B139,0)</f>
        <v>55</v>
      </c>
      <c r="S139" s="12">
        <f t="shared" si="321"/>
        <v>55</v>
      </c>
      <c r="T139" s="12">
        <f t="shared" ref="T139" si="330">ROUNDUP(T131*100^2/$B139,0)</f>
        <v>54</v>
      </c>
      <c r="U139" s="12">
        <f t="shared" si="321"/>
        <v>54</v>
      </c>
      <c r="V139" s="12">
        <f t="shared" ref="V139" si="331">ROUNDUP(V131*100^2/$B139,0)</f>
        <v>53</v>
      </c>
      <c r="W139" s="12">
        <f t="shared" si="321"/>
        <v>53</v>
      </c>
      <c r="X139" s="12">
        <f t="shared" ref="X139" si="332">ROUNDUP(X131*100^2/$B139,0)</f>
        <v>52</v>
      </c>
      <c r="Y139" s="12">
        <f t="shared" si="321"/>
        <v>52</v>
      </c>
      <c r="Z139" s="12">
        <f t="shared" ref="Z139" si="333">ROUNDUP(Z131*100^2/$B139,0)</f>
        <v>51</v>
      </c>
      <c r="AA139" s="12">
        <f t="shared" si="321"/>
        <v>51</v>
      </c>
      <c r="AB139" s="12">
        <f t="shared" ref="AB139" si="334">ROUNDUP(AB131*100^2/$B139,0)</f>
        <v>50</v>
      </c>
      <c r="AC139" s="12">
        <f t="shared" si="321"/>
        <v>50</v>
      </c>
      <c r="AD139" s="12">
        <f t="shared" ref="AD139" si="335">ROUNDUP(AD131*100^2/$B139,0)</f>
        <v>49</v>
      </c>
      <c r="AE139" s="12">
        <f t="shared" si="321"/>
        <v>49</v>
      </c>
      <c r="AF139" s="12">
        <f t="shared" ref="AF139" si="336">ROUNDUP(AF131*100^2/$B139,0)</f>
        <v>49</v>
      </c>
      <c r="AG139" s="12">
        <f t="shared" si="321"/>
        <v>49</v>
      </c>
      <c r="AH139" s="12">
        <f t="shared" ref="AH139" si="337">ROUNDUP(AH131*100^2/$B139,0)</f>
        <v>48</v>
      </c>
      <c r="AI139" s="12">
        <f t="shared" si="321"/>
        <v>48</v>
      </c>
      <c r="AJ139" s="12">
        <f t="shared" ref="AJ139" si="338">ROUNDUP(AJ131*100^2/$B139,0)</f>
        <v>48</v>
      </c>
      <c r="AK139" s="12">
        <f t="shared" si="321"/>
        <v>48</v>
      </c>
    </row>
    <row r="140" spans="1:37" x14ac:dyDescent="0.3">
      <c r="A140" s="9">
        <v>78</v>
      </c>
      <c r="B140" s="13">
        <v>400</v>
      </c>
      <c r="C140" s="14">
        <f t="shared" ref="C140:AK140" si="339">ROUNDUP(C131*100^2/$B140,0)</f>
        <v>55</v>
      </c>
      <c r="D140" s="14">
        <f t="shared" ref="D140" si="340">ROUNDUP(D131*100^2/$B140,0)</f>
        <v>55</v>
      </c>
      <c r="E140" s="14">
        <f t="shared" si="339"/>
        <v>54</v>
      </c>
      <c r="F140" s="14">
        <f t="shared" ref="F140" si="341">ROUNDUP(F131*100^2/$B140,0)</f>
        <v>54</v>
      </c>
      <c r="G140" s="14">
        <f t="shared" si="339"/>
        <v>54</v>
      </c>
      <c r="H140" s="14">
        <f t="shared" ref="H140" si="342">ROUNDUP(H131*100^2/$B140,0)</f>
        <v>53</v>
      </c>
      <c r="I140" s="14">
        <f t="shared" si="339"/>
        <v>53</v>
      </c>
      <c r="J140" s="14">
        <f t="shared" ref="J140" si="343">ROUNDUP(J131*100^2/$B140,0)</f>
        <v>52</v>
      </c>
      <c r="K140" s="14">
        <f t="shared" si="339"/>
        <v>52</v>
      </c>
      <c r="L140" s="14">
        <f t="shared" ref="L140" si="344">ROUNDUP(L131*100^2/$B140,0)</f>
        <v>51</v>
      </c>
      <c r="M140" s="14">
        <f t="shared" si="339"/>
        <v>51</v>
      </c>
      <c r="N140" s="14">
        <f t="shared" ref="N140" si="345">ROUNDUP(N131*100^2/$B140,0)</f>
        <v>50</v>
      </c>
      <c r="O140" s="14">
        <f t="shared" si="339"/>
        <v>50</v>
      </c>
      <c r="P140" s="14">
        <f t="shared" ref="P140" si="346">ROUNDUP(P131*100^2/$B140,0)</f>
        <v>49</v>
      </c>
      <c r="Q140" s="14">
        <f t="shared" si="339"/>
        <v>49</v>
      </c>
      <c r="R140" s="14">
        <f t="shared" ref="R140" si="347">ROUNDUP(R131*100^2/$B140,0)</f>
        <v>48</v>
      </c>
      <c r="S140" s="14">
        <f t="shared" si="339"/>
        <v>48</v>
      </c>
      <c r="T140" s="14">
        <f t="shared" ref="T140" si="348">ROUNDUP(T131*100^2/$B140,0)</f>
        <v>48</v>
      </c>
      <c r="U140" s="14">
        <f t="shared" si="339"/>
        <v>47</v>
      </c>
      <c r="V140" s="14">
        <f t="shared" ref="V140" si="349">ROUNDUP(V131*100^2/$B140,0)</f>
        <v>47</v>
      </c>
      <c r="W140" s="14">
        <f t="shared" si="339"/>
        <v>46</v>
      </c>
      <c r="X140" s="14">
        <f t="shared" ref="X140" si="350">ROUNDUP(X131*100^2/$B140,0)</f>
        <v>46</v>
      </c>
      <c r="Y140" s="14">
        <f t="shared" si="339"/>
        <v>45</v>
      </c>
      <c r="Z140" s="14">
        <f t="shared" ref="Z140" si="351">ROUNDUP(Z131*100^2/$B140,0)</f>
        <v>45</v>
      </c>
      <c r="AA140" s="14">
        <f t="shared" si="339"/>
        <v>44</v>
      </c>
      <c r="AB140" s="14">
        <f t="shared" ref="AB140" si="352">ROUNDUP(AB131*100^2/$B140,0)</f>
        <v>44</v>
      </c>
      <c r="AC140" s="14">
        <f t="shared" si="339"/>
        <v>44</v>
      </c>
      <c r="AD140" s="14">
        <f t="shared" ref="AD140" si="353">ROUNDUP(AD131*100^2/$B140,0)</f>
        <v>43</v>
      </c>
      <c r="AE140" s="14">
        <f t="shared" si="339"/>
        <v>43</v>
      </c>
      <c r="AF140" s="14">
        <f t="shared" ref="AF140" si="354">ROUNDUP(AF131*100^2/$B140,0)</f>
        <v>43</v>
      </c>
      <c r="AG140" s="14">
        <f t="shared" si="339"/>
        <v>43</v>
      </c>
      <c r="AH140" s="14">
        <f t="shared" ref="AH140" si="355">ROUNDUP(AH131*100^2/$B140,0)</f>
        <v>42</v>
      </c>
      <c r="AI140" s="14">
        <f t="shared" si="339"/>
        <v>42</v>
      </c>
      <c r="AJ140" s="14">
        <f t="shared" ref="AJ140" si="356">ROUNDUP(AJ131*100^2/$B140,0)</f>
        <v>42</v>
      </c>
      <c r="AK140" s="14">
        <f t="shared" si="339"/>
        <v>42</v>
      </c>
    </row>
    <row r="141" spans="1:37" x14ac:dyDescent="0.3">
      <c r="A141" s="40" t="s">
        <v>53</v>
      </c>
      <c r="B141" s="68" t="s">
        <v>42</v>
      </c>
      <c r="C141" s="67">
        <f t="shared" ref="C141:AK141" si="357">0.9*2.78*10^-5*$A148^1.25*C146</f>
        <v>4.57278806430645</v>
      </c>
      <c r="D141" s="67">
        <f t="shared" ref="D141" si="358">0.9*2.78*10^-5*$A148^1.25*D146</f>
        <v>4.57278806430645</v>
      </c>
      <c r="E141" s="67">
        <f t="shared" si="357"/>
        <v>4.57278806430645</v>
      </c>
      <c r="F141" s="67">
        <f t="shared" ref="F141" si="359">0.9*2.78*10^-5*$A148^1.25*F146</f>
        <v>4.57278806430645</v>
      </c>
      <c r="G141" s="67">
        <f t="shared" si="357"/>
        <v>4.57278806430645</v>
      </c>
      <c r="H141" s="67">
        <f t="shared" ref="H141" si="360">0.9*2.78*10^-5*$A148^1.25*H146</f>
        <v>4.5582712768007152</v>
      </c>
      <c r="I141" s="67">
        <f t="shared" si="357"/>
        <v>4.5292377017892456</v>
      </c>
      <c r="J141" s="67">
        <f t="shared" ref="J141" si="361">0.9*2.78*10^-5*$A148^1.25*J146</f>
        <v>4.5002041267777768</v>
      </c>
      <c r="K141" s="67">
        <f t="shared" si="357"/>
        <v>4.4711705517663063</v>
      </c>
      <c r="L141" s="67">
        <f t="shared" ref="L141" si="362">0.9*2.78*10^-5*$A148^1.25*L146</f>
        <v>4.4421369767548375</v>
      </c>
      <c r="M141" s="67">
        <f t="shared" si="357"/>
        <v>4.4131034017433679</v>
      </c>
      <c r="N141" s="67">
        <f t="shared" ref="N141" si="363">0.9*2.78*10^-5*$A148^1.25*N146</f>
        <v>4.3840698267318983</v>
      </c>
      <c r="O141" s="67">
        <f t="shared" si="357"/>
        <v>4.3550362517204286</v>
      </c>
      <c r="P141" s="67">
        <f t="shared" ref="P141" si="364">0.9*2.78*10^-5*$A148^1.25*P146</f>
        <v>4.326002676708959</v>
      </c>
      <c r="Q141" s="67">
        <f t="shared" si="357"/>
        <v>4.2969691016974894</v>
      </c>
      <c r="R141" s="67">
        <f t="shared" ref="R141" si="365">0.9*2.78*10^-5*$A148^1.25*R146</f>
        <v>4.2679355266860197</v>
      </c>
      <c r="S141" s="67">
        <f t="shared" si="357"/>
        <v>4.238901951674551</v>
      </c>
      <c r="T141" s="67">
        <f t="shared" ref="T141" si="366">0.9*2.78*10^-5*$A148^1.25*T146</f>
        <v>4.2098683766630813</v>
      </c>
      <c r="U141" s="67">
        <f t="shared" si="357"/>
        <v>4.1808348016516117</v>
      </c>
      <c r="V141" s="67">
        <f t="shared" ref="V141" si="367">0.9*2.78*10^-5*$A148^1.25*V146</f>
        <v>4.1518012266401421</v>
      </c>
      <c r="W141" s="67">
        <f t="shared" si="357"/>
        <v>4.1227676516286724</v>
      </c>
      <c r="X141" s="67">
        <f t="shared" ref="X141" si="368">0.9*2.78*10^-5*$A148^1.25*X146</f>
        <v>4.0937340766172028</v>
      </c>
      <c r="Y141" s="67">
        <f t="shared" si="357"/>
        <v>4.0647005016057332</v>
      </c>
      <c r="Z141" s="67">
        <f t="shared" ref="Z141" si="369">0.9*2.78*10^-5*$A148^1.25*Z146</f>
        <v>4.0356669265942635</v>
      </c>
      <c r="AA141" s="67">
        <f t="shared" si="357"/>
        <v>4.0066333515827939</v>
      </c>
      <c r="AB141" s="67">
        <f t="shared" ref="AB141" si="370">0.9*2.78*10^-5*$A148^1.25*AB146</f>
        <v>3.9775997765713247</v>
      </c>
      <c r="AC141" s="67">
        <f t="shared" si="357"/>
        <v>3.9485662015598555</v>
      </c>
      <c r="AD141" s="67">
        <f t="shared" ref="AD141" si="371">0.9*2.78*10^-5*$A148^1.25*AD146</f>
        <v>3.9195326265483859</v>
      </c>
      <c r="AE141" s="67">
        <f t="shared" si="357"/>
        <v>3.8904990515369167</v>
      </c>
      <c r="AF141" s="67">
        <f t="shared" ref="AF141" si="372">0.9*2.78*10^-5*$A148^1.25*AF146</f>
        <v>3.861465476525447</v>
      </c>
      <c r="AG141" s="67">
        <f t="shared" si="357"/>
        <v>3.8324319015139774</v>
      </c>
      <c r="AH141" s="67">
        <f t="shared" ref="AH141" si="373">0.9*2.78*10^-5*$A148^1.25*AH146</f>
        <v>3.8033983265025078</v>
      </c>
      <c r="AI141" s="67">
        <f t="shared" si="357"/>
        <v>3.7743647514910381</v>
      </c>
      <c r="AJ141" s="67">
        <f t="shared" ref="AJ141" si="374">0.9*2.78*10^-5*$A148^1.25*AJ146</f>
        <v>3.7453311764795685</v>
      </c>
      <c r="AK141" s="67">
        <f t="shared" si="357"/>
        <v>3.7162976014680988</v>
      </c>
    </row>
    <row r="142" spans="1:37" x14ac:dyDescent="0.3">
      <c r="B142" s="68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</row>
    <row r="143" spans="1:37" ht="15" hidden="1" customHeight="1" x14ac:dyDescent="0.3">
      <c r="B143" s="71" t="s">
        <v>55</v>
      </c>
      <c r="C143" s="9">
        <v>4.71</v>
      </c>
      <c r="D143" s="9">
        <v>4.71</v>
      </c>
      <c r="E143" s="9">
        <v>4.71</v>
      </c>
      <c r="F143" s="9">
        <v>4.71</v>
      </c>
      <c r="G143" s="9">
        <v>4.71</v>
      </c>
      <c r="H143" s="9">
        <v>4.71</v>
      </c>
      <c r="I143" s="9">
        <v>4.63</v>
      </c>
      <c r="J143" s="9">
        <v>4.71</v>
      </c>
      <c r="K143" s="9">
        <v>4.57</v>
      </c>
      <c r="L143" s="9">
        <v>4.71</v>
      </c>
      <c r="M143" s="9">
        <v>4.51</v>
      </c>
      <c r="N143" s="9">
        <v>4.71</v>
      </c>
      <c r="O143" s="9">
        <v>4.46</v>
      </c>
      <c r="P143" s="9">
        <v>4.71</v>
      </c>
      <c r="Q143" s="9">
        <v>4.4000000000000004</v>
      </c>
      <c r="R143" s="9">
        <v>4.71</v>
      </c>
      <c r="S143" s="9">
        <v>4.3499999999999996</v>
      </c>
      <c r="T143" s="9">
        <v>4.71</v>
      </c>
      <c r="U143" s="9">
        <v>4.29</v>
      </c>
      <c r="V143" s="9">
        <v>4.71</v>
      </c>
      <c r="W143" s="9">
        <v>4.24</v>
      </c>
      <c r="X143" s="9">
        <v>4.71</v>
      </c>
      <c r="Y143" s="9">
        <v>4.18</v>
      </c>
      <c r="Z143" s="9">
        <v>4.18</v>
      </c>
      <c r="AA143" s="9">
        <v>4.13</v>
      </c>
      <c r="AB143" s="9">
        <v>4.18</v>
      </c>
      <c r="AC143" s="9">
        <v>4.08</v>
      </c>
      <c r="AD143" s="9">
        <v>4.08</v>
      </c>
      <c r="AE143" s="9">
        <v>4.03</v>
      </c>
      <c r="AF143" s="9">
        <v>4.08</v>
      </c>
      <c r="AG143" s="9">
        <v>3.98</v>
      </c>
      <c r="AH143" s="9">
        <v>4.08</v>
      </c>
      <c r="AI143" s="9">
        <v>3.93</v>
      </c>
      <c r="AJ143" s="9">
        <v>4.08</v>
      </c>
      <c r="AK143" s="9">
        <v>3.89</v>
      </c>
    </row>
    <row r="144" spans="1:37" ht="15" hidden="1" customHeight="1" x14ac:dyDescent="0.3">
      <c r="A144" s="9"/>
      <c r="B144" s="71"/>
      <c r="C144" s="35">
        <f t="shared" ref="C144:H144" si="375">C141-C143</f>
        <v>-0.13721193569354995</v>
      </c>
      <c r="D144" s="35">
        <f t="shared" si="375"/>
        <v>-0.13721193569354995</v>
      </c>
      <c r="E144" s="35">
        <f t="shared" si="375"/>
        <v>-0.13721193569354995</v>
      </c>
      <c r="F144" s="35">
        <f t="shared" si="375"/>
        <v>-0.13721193569354995</v>
      </c>
      <c r="G144" s="35">
        <f t="shared" si="375"/>
        <v>-0.13721193569354995</v>
      </c>
      <c r="H144" s="35">
        <f t="shared" si="375"/>
        <v>-0.15172872319928477</v>
      </c>
      <c r="I144" s="35">
        <f t="shared" ref="I144:AK144" si="376">I141-I143</f>
        <v>-0.10076229821075433</v>
      </c>
      <c r="J144" s="35">
        <f>J141-J143</f>
        <v>-0.20979587322222315</v>
      </c>
      <c r="K144" s="35">
        <f t="shared" si="376"/>
        <v>-9.8829448233693995E-2</v>
      </c>
      <c r="L144" s="35">
        <f>L141-L143</f>
        <v>-0.26786302324516242</v>
      </c>
      <c r="M144" s="35">
        <f t="shared" si="376"/>
        <v>-9.6896598256631883E-2</v>
      </c>
      <c r="N144" s="35">
        <f>N141-N143</f>
        <v>-0.3259301732681017</v>
      </c>
      <c r="O144" s="35">
        <f t="shared" si="376"/>
        <v>-0.10496374827957133</v>
      </c>
      <c r="P144" s="35">
        <f>P141-P143</f>
        <v>-0.38399732329104097</v>
      </c>
      <c r="Q144" s="35">
        <f t="shared" si="376"/>
        <v>-0.103030898302511</v>
      </c>
      <c r="R144" s="35">
        <f>R141-R143</f>
        <v>-0.44206447331398024</v>
      </c>
      <c r="S144" s="35">
        <f t="shared" si="376"/>
        <v>-0.11109804832544867</v>
      </c>
      <c r="T144" s="35">
        <f>T141-T143</f>
        <v>-0.50013162333691863</v>
      </c>
      <c r="U144" s="35">
        <f t="shared" si="376"/>
        <v>-0.10916519834838834</v>
      </c>
      <c r="V144" s="35">
        <f>V141-V143</f>
        <v>-0.5581987733598579</v>
      </c>
      <c r="W144" s="35">
        <f t="shared" si="376"/>
        <v>-0.11723234837132779</v>
      </c>
      <c r="X144" s="35">
        <f>X141-X143</f>
        <v>-0.61626592338279718</v>
      </c>
      <c r="Y144" s="35">
        <f t="shared" si="376"/>
        <v>-0.11529949839426656</v>
      </c>
      <c r="Z144" s="35">
        <f t="shared" ref="Z144" si="377">Z141-Z143</f>
        <v>-0.1443330734057362</v>
      </c>
      <c r="AA144" s="35">
        <f t="shared" si="376"/>
        <v>-0.12336664841720602</v>
      </c>
      <c r="AB144" s="35">
        <f t="shared" ref="AB144" si="378">AB141-AB143</f>
        <v>-0.20240022342867503</v>
      </c>
      <c r="AC144" s="35">
        <f t="shared" si="376"/>
        <v>-0.13143379844014458</v>
      </c>
      <c r="AD144" s="35">
        <f t="shared" ref="AD144" si="379">AD141-AD143</f>
        <v>-0.16046737345161421</v>
      </c>
      <c r="AE144" s="35">
        <f t="shared" si="376"/>
        <v>-0.13950094846308358</v>
      </c>
      <c r="AF144" s="35">
        <f t="shared" ref="AF144" si="380">AF141-AF143</f>
        <v>-0.21853452347455304</v>
      </c>
      <c r="AG144" s="35">
        <f t="shared" si="376"/>
        <v>-0.14756809848602259</v>
      </c>
      <c r="AH144" s="35">
        <f t="shared" ref="AH144" si="381">AH141-AH143</f>
        <v>-0.27660167349749232</v>
      </c>
      <c r="AI144" s="35">
        <f t="shared" si="376"/>
        <v>-0.15563524850896204</v>
      </c>
      <c r="AJ144" s="35">
        <f t="shared" ref="AJ144" si="382">AJ141-AJ143</f>
        <v>-0.33466882352043159</v>
      </c>
      <c r="AK144" s="35">
        <f t="shared" si="376"/>
        <v>-0.17370239853190128</v>
      </c>
    </row>
    <row r="145" spans="1:37" ht="15" hidden="1" customHeight="1" x14ac:dyDescent="0.3">
      <c r="B145" s="11" t="s">
        <v>31</v>
      </c>
      <c r="C145" s="34">
        <f>C$110*1000/$A150</f>
        <v>28.571428571428573</v>
      </c>
      <c r="D145" s="34">
        <f>D$110*1000/$A150</f>
        <v>33.333333333333336</v>
      </c>
      <c r="E145" s="34">
        <f t="shared" ref="E145:AK145" si="383">E$110*1000/$A150</f>
        <v>38.095238095238095</v>
      </c>
      <c r="F145" s="34">
        <f>F$110*1000/$A150</f>
        <v>42.857142857142854</v>
      </c>
      <c r="G145" s="34">
        <f t="shared" si="383"/>
        <v>47.61904761904762</v>
      </c>
      <c r="H145" s="34">
        <f>H$110*1000/$A150</f>
        <v>52.38095238095238</v>
      </c>
      <c r="I145" s="34">
        <f t="shared" si="383"/>
        <v>57.142857142857146</v>
      </c>
      <c r="J145" s="34">
        <f>J$110*1000/$A150</f>
        <v>61.904761904761905</v>
      </c>
      <c r="K145" s="34">
        <f t="shared" si="383"/>
        <v>66.666666666666671</v>
      </c>
      <c r="L145" s="34">
        <f>L$110*1000/$A150</f>
        <v>71.428571428571431</v>
      </c>
      <c r="M145" s="34">
        <f t="shared" si="383"/>
        <v>76.19047619047619</v>
      </c>
      <c r="N145" s="34">
        <f>N$110*1000/$A150</f>
        <v>80.952380952380949</v>
      </c>
      <c r="O145" s="34">
        <f t="shared" si="383"/>
        <v>85.714285714285708</v>
      </c>
      <c r="P145" s="34">
        <f>P$110*1000/$A150</f>
        <v>90.476190476190482</v>
      </c>
      <c r="Q145" s="34">
        <f t="shared" si="383"/>
        <v>95.238095238095241</v>
      </c>
      <c r="R145" s="34">
        <f>R$110*1000/$A150</f>
        <v>100</v>
      </c>
      <c r="S145" s="34">
        <f t="shared" si="383"/>
        <v>104.76190476190476</v>
      </c>
      <c r="T145" s="34">
        <f>T$110*1000/$A150</f>
        <v>109.52380952380952</v>
      </c>
      <c r="U145" s="34">
        <f t="shared" si="383"/>
        <v>114.28571428571429</v>
      </c>
      <c r="V145" s="34">
        <f>V$110*1000/$A150</f>
        <v>119.04761904761905</v>
      </c>
      <c r="W145" s="34">
        <f t="shared" si="383"/>
        <v>123.80952380952381</v>
      </c>
      <c r="X145" s="34">
        <f>X$110*1000/$A150</f>
        <v>128.57142857142858</v>
      </c>
      <c r="Y145" s="34">
        <f t="shared" si="383"/>
        <v>133.33333333333334</v>
      </c>
      <c r="Z145" s="34">
        <f t="shared" ref="Z145" si="384">Z$110*1000/$A150</f>
        <v>138.0952380952381</v>
      </c>
      <c r="AA145" s="34">
        <f t="shared" si="383"/>
        <v>142.85714285714286</v>
      </c>
      <c r="AB145" s="34">
        <f t="shared" ref="AB145" si="385">AB$110*1000/$A150</f>
        <v>147.61904761904762</v>
      </c>
      <c r="AC145" s="34">
        <f t="shared" si="383"/>
        <v>152.38095238095238</v>
      </c>
      <c r="AD145" s="34">
        <f t="shared" ref="AD145" si="386">AD$110*1000/$A150</f>
        <v>157.14285714285714</v>
      </c>
      <c r="AE145" s="34">
        <f t="shared" si="383"/>
        <v>161.9047619047619</v>
      </c>
      <c r="AF145" s="34">
        <f t="shared" ref="AF145" si="387">AF$110*1000/$A150</f>
        <v>166.66666666666666</v>
      </c>
      <c r="AG145" s="34">
        <f t="shared" si="383"/>
        <v>171.42857142857142</v>
      </c>
      <c r="AH145" s="34">
        <f t="shared" ref="AH145" si="388">AH$110*1000/$A150</f>
        <v>176.1904761904762</v>
      </c>
      <c r="AI145" s="34">
        <f t="shared" si="383"/>
        <v>180.95238095238096</v>
      </c>
      <c r="AJ145" s="34">
        <f t="shared" ref="AJ145" si="389">AJ$110*1000/$A150</f>
        <v>185.71428571428572</v>
      </c>
      <c r="AK145" s="34">
        <f t="shared" si="383"/>
        <v>190.47619047619048</v>
      </c>
    </row>
    <row r="146" spans="1:37" ht="18" hidden="1" customHeight="1" x14ac:dyDescent="0.35">
      <c r="B146" s="11" t="s">
        <v>30</v>
      </c>
      <c r="C146" s="35">
        <f>IF(C145&gt;=50,IF(C145&lt;=200,$C$103*(C145-50)+1,$C$105*(C145-200)+0.8),1)</f>
        <v>1</v>
      </c>
      <c r="D146" s="35">
        <f>IF(D145&gt;=50,IF(D145&lt;=200,$C$103*(D145-50)+1,$C$105*(D145-200)+0.8),1)</f>
        <v>1</v>
      </c>
      <c r="E146" s="35">
        <f t="shared" ref="E146" si="390">IF(E145&gt;=50,IF(E145&lt;=200,$C$103*(E145-50)+1,$C$105*(E145-200)+0.8),1)</f>
        <v>1</v>
      </c>
      <c r="F146" s="35">
        <f>IF(F145&gt;=50,IF(F145&lt;=200,$C$103*(F145-50)+1,$C$105*(F145-200)+0.8),1)</f>
        <v>1</v>
      </c>
      <c r="G146" s="35">
        <f t="shared" ref="G146" si="391">IF(G145&gt;=50,IF(G145&lt;=200,$C$103*(G145-50)+1,$C$105*(G145-200)+0.8),1)</f>
        <v>1</v>
      </c>
      <c r="H146" s="35">
        <f>IF(H145&gt;=50,IF(H145&lt;=200,$C$103*(H145-50)+1,$C$105*(H145-200)+0.8),1)</f>
        <v>0.99682539682539684</v>
      </c>
      <c r="I146" s="35">
        <f t="shared" ref="I146" si="392">IF(I145&gt;=50,IF(I145&lt;=200,$C$103*(I145-50)+1,$C$105*(I145-200)+0.8),1)</f>
        <v>0.99047619047619051</v>
      </c>
      <c r="J146" s="35">
        <f>IF(J145&gt;=50,IF(J145&lt;=200,$C$103*(J145-50)+1,$C$105*(J145-200)+0.8),1)</f>
        <v>0.98412698412698418</v>
      </c>
      <c r="K146" s="35">
        <f t="shared" ref="K146" si="393">IF(K145&gt;=50,IF(K145&lt;=200,$C$103*(K145-50)+1,$C$105*(K145-200)+0.8),1)</f>
        <v>0.97777777777777775</v>
      </c>
      <c r="L146" s="35">
        <f>IF(L145&gt;=50,IF(L145&lt;=200,$C$103*(L145-50)+1,$C$105*(L145-200)+0.8),1)</f>
        <v>0.97142857142857142</v>
      </c>
      <c r="M146" s="35">
        <f t="shared" ref="M146" si="394">IF(M145&gt;=50,IF(M145&lt;=200,$C$103*(M145-50)+1,$C$105*(M145-200)+0.8),1)</f>
        <v>0.96507936507936509</v>
      </c>
      <c r="N146" s="35">
        <f>IF(N145&gt;=50,IF(N145&lt;=200,$C$103*(N145-50)+1,$C$105*(N145-200)+0.8),1)</f>
        <v>0.95873015873015877</v>
      </c>
      <c r="O146" s="35">
        <f t="shared" ref="O146" si="395">IF(O145&gt;=50,IF(O145&lt;=200,$C$103*(O145-50)+1,$C$105*(O145-200)+0.8),1)</f>
        <v>0.95238095238095244</v>
      </c>
      <c r="P146" s="35">
        <f>IF(P145&gt;=50,IF(P145&lt;=200,$C$103*(P145-50)+1,$C$105*(P145-200)+0.8),1)</f>
        <v>0.946031746031746</v>
      </c>
      <c r="Q146" s="35">
        <f t="shared" ref="Q146" si="396">IF(Q145&gt;=50,IF(Q145&lt;=200,$C$103*(Q145-50)+1,$C$105*(Q145-200)+0.8),1)</f>
        <v>0.93968253968253967</v>
      </c>
      <c r="R146" s="35">
        <f>IF(R145&gt;=50,IF(R145&lt;=200,$C$103*(R145-50)+1,$C$105*(R145-200)+0.8),1)</f>
        <v>0.93333333333333335</v>
      </c>
      <c r="S146" s="35">
        <f t="shared" ref="S146" si="397">IF(S145&gt;=50,IF(S145&lt;=200,$C$103*(S145-50)+1,$C$105*(S145-200)+0.8),1)</f>
        <v>0.92698412698412702</v>
      </c>
      <c r="T146" s="35">
        <f>IF(T145&gt;=50,IF(T145&lt;=200,$C$103*(T145-50)+1,$C$105*(T145-200)+0.8),1)</f>
        <v>0.92063492063492069</v>
      </c>
      <c r="U146" s="35">
        <f t="shared" ref="U146" si="398">IF(U145&gt;=50,IF(U145&lt;=200,$C$103*(U145-50)+1,$C$105*(U145-200)+0.8),1)</f>
        <v>0.91428571428571426</v>
      </c>
      <c r="V146" s="35">
        <f>IF(V145&gt;=50,IF(V145&lt;=200,$C$103*(V145-50)+1,$C$105*(V145-200)+0.8),1)</f>
        <v>0.90793650793650793</v>
      </c>
      <c r="W146" s="35">
        <f t="shared" ref="W146" si="399">IF(W145&gt;=50,IF(W145&lt;=200,$C$103*(W145-50)+1,$C$105*(W145-200)+0.8),1)</f>
        <v>0.9015873015873016</v>
      </c>
      <c r="X146" s="35">
        <f>IF(X145&gt;=50,IF(X145&lt;=200,$C$103*(X145-50)+1,$C$105*(X145-200)+0.8),1)</f>
        <v>0.89523809523809528</v>
      </c>
      <c r="Y146" s="35">
        <f t="shared" ref="Y146:AB146" si="400">IF(Y145&gt;=50,IF(Y145&lt;=200,$C$103*(Y145-50)+1,$C$105*(Y145-200)+0.8),1)</f>
        <v>0.88888888888888884</v>
      </c>
      <c r="Z146" s="35">
        <f t="shared" si="400"/>
        <v>0.88253968253968251</v>
      </c>
      <c r="AA146" s="35">
        <f t="shared" ref="AA146" si="401">IF(AA145&gt;=50,IF(AA145&lt;=200,$C$103*(AA145-50)+1,$C$105*(AA145-200)+0.8),1)</f>
        <v>0.87619047619047619</v>
      </c>
      <c r="AB146" s="35">
        <f t="shared" si="400"/>
        <v>0.86984126984126986</v>
      </c>
      <c r="AC146" s="35">
        <f t="shared" ref="AC146:AJ146" si="402">IF(AC145&gt;=50,IF(AC145&lt;=200,$C$103*(AC145-50)+1,$C$105*(AC145-200)+0.8),1)</f>
        <v>0.86349206349206353</v>
      </c>
      <c r="AD146" s="35">
        <f t="shared" si="402"/>
        <v>0.85714285714285721</v>
      </c>
      <c r="AE146" s="35">
        <f t="shared" ref="AE146" si="403">IF(AE145&gt;=50,IF(AE145&lt;=200,$C$103*(AE145-50)+1,$C$105*(AE145-200)+0.8),1)</f>
        <v>0.85079365079365088</v>
      </c>
      <c r="AF146" s="35">
        <f t="shared" si="402"/>
        <v>0.84444444444444455</v>
      </c>
      <c r="AG146" s="35">
        <f t="shared" ref="AG146" si="404">IF(AG145&gt;=50,IF(AG145&lt;=200,$C$103*(AG145-50)+1,$C$105*(AG145-200)+0.8),1)</f>
        <v>0.83809523809523812</v>
      </c>
      <c r="AH146" s="35">
        <f t="shared" si="402"/>
        <v>0.83174603174603179</v>
      </c>
      <c r="AI146" s="35">
        <f t="shared" ref="AI146" si="405">IF(AI145&gt;=50,IF(AI145&lt;=200,$C$103*(AI145-50)+1,$C$105*(AI145-200)+0.8),1)</f>
        <v>0.82539682539682535</v>
      </c>
      <c r="AJ146" s="35">
        <f t="shared" si="402"/>
        <v>0.81904761904761902</v>
      </c>
      <c r="AK146" s="35">
        <f t="shared" ref="AK146" si="406">IF(AK145&gt;=50,IF(AK145&lt;=200,$C$103*(AK145-50)+1,$C$105*(AK145-200)+0.8),1)</f>
        <v>0.8126984126984127</v>
      </c>
    </row>
    <row r="147" spans="1:37" ht="16.2" x14ac:dyDescent="0.3">
      <c r="A147" s="9" t="s">
        <v>60</v>
      </c>
      <c r="B147" s="9">
        <v>250</v>
      </c>
      <c r="C147" s="12">
        <f t="shared" ref="C147:AK147" si="407">ROUNDUP(C141*100^2/$B147,0)</f>
        <v>183</v>
      </c>
      <c r="D147" s="12">
        <f t="shared" ref="D147" si="408">ROUNDUP(D141*100^2/$B147,0)</f>
        <v>183</v>
      </c>
      <c r="E147" s="12">
        <f t="shared" si="407"/>
        <v>183</v>
      </c>
      <c r="F147" s="12">
        <f t="shared" ref="F147" si="409">ROUNDUP(F141*100^2/$B147,0)</f>
        <v>183</v>
      </c>
      <c r="G147" s="12">
        <f t="shared" si="407"/>
        <v>183</v>
      </c>
      <c r="H147" s="12">
        <f t="shared" ref="H147" si="410">ROUNDUP(H141*100^2/$B147,0)</f>
        <v>183</v>
      </c>
      <c r="I147" s="12">
        <f t="shared" si="407"/>
        <v>182</v>
      </c>
      <c r="J147" s="12">
        <f t="shared" ref="J147" si="411">ROUNDUP(J141*100^2/$B147,0)</f>
        <v>181</v>
      </c>
      <c r="K147" s="12">
        <f t="shared" si="407"/>
        <v>179</v>
      </c>
      <c r="L147" s="12">
        <f t="shared" ref="L147" si="412">ROUNDUP(L141*100^2/$B147,0)</f>
        <v>178</v>
      </c>
      <c r="M147" s="12">
        <f t="shared" si="407"/>
        <v>177</v>
      </c>
      <c r="N147" s="12">
        <f t="shared" ref="N147" si="413">ROUNDUP(N141*100^2/$B147,0)</f>
        <v>176</v>
      </c>
      <c r="O147" s="12">
        <f t="shared" si="407"/>
        <v>175</v>
      </c>
      <c r="P147" s="12">
        <f t="shared" ref="P147" si="414">ROUNDUP(P141*100^2/$B147,0)</f>
        <v>174</v>
      </c>
      <c r="Q147" s="12">
        <f t="shared" si="407"/>
        <v>172</v>
      </c>
      <c r="R147" s="12">
        <f t="shared" ref="R147" si="415">ROUNDUP(R141*100^2/$B147,0)</f>
        <v>171</v>
      </c>
      <c r="S147" s="12">
        <f t="shared" si="407"/>
        <v>170</v>
      </c>
      <c r="T147" s="12">
        <f t="shared" ref="T147" si="416">ROUNDUP(T141*100^2/$B147,0)</f>
        <v>169</v>
      </c>
      <c r="U147" s="12">
        <f t="shared" si="407"/>
        <v>168</v>
      </c>
      <c r="V147" s="12">
        <f t="shared" ref="V147" si="417">ROUNDUP(V141*100^2/$B147,0)</f>
        <v>167</v>
      </c>
      <c r="W147" s="12">
        <f t="shared" si="407"/>
        <v>165</v>
      </c>
      <c r="X147" s="12">
        <f t="shared" ref="X147" si="418">ROUNDUP(X141*100^2/$B147,0)</f>
        <v>164</v>
      </c>
      <c r="Y147" s="12">
        <f t="shared" si="407"/>
        <v>163</v>
      </c>
      <c r="Z147" s="12">
        <f t="shared" ref="Z147" si="419">ROUNDUP(Z141*100^2/$B147,0)</f>
        <v>162</v>
      </c>
      <c r="AA147" s="12">
        <f t="shared" si="407"/>
        <v>161</v>
      </c>
      <c r="AB147" s="12">
        <f t="shared" ref="AB147" si="420">ROUNDUP(AB141*100^2/$B147,0)</f>
        <v>160</v>
      </c>
      <c r="AC147" s="12">
        <f t="shared" si="407"/>
        <v>158</v>
      </c>
      <c r="AD147" s="12">
        <f t="shared" ref="AD147" si="421">ROUNDUP(AD141*100^2/$B147,0)</f>
        <v>157</v>
      </c>
      <c r="AE147" s="12">
        <f t="shared" si="407"/>
        <v>156</v>
      </c>
      <c r="AF147" s="12">
        <f t="shared" ref="AF147" si="422">ROUNDUP(AF141*100^2/$B147,0)</f>
        <v>155</v>
      </c>
      <c r="AG147" s="12">
        <f t="shared" si="407"/>
        <v>154</v>
      </c>
      <c r="AH147" s="12">
        <f t="shared" ref="AH147" si="423">ROUNDUP(AH141*100^2/$B147,0)</f>
        <v>153</v>
      </c>
      <c r="AI147" s="12">
        <f t="shared" si="407"/>
        <v>151</v>
      </c>
      <c r="AJ147" s="12">
        <f t="shared" ref="AJ147" si="424">ROUNDUP(AJ141*100^2/$B147,0)</f>
        <v>150</v>
      </c>
      <c r="AK147" s="12">
        <f t="shared" si="407"/>
        <v>149</v>
      </c>
    </row>
    <row r="148" spans="1:37" x14ac:dyDescent="0.3">
      <c r="A148" s="9">
        <v>16200</v>
      </c>
      <c r="B148" s="9">
        <v>300</v>
      </c>
      <c r="C148" s="12">
        <f t="shared" ref="C148:AK148" si="425">ROUNDUP(C141*100^2/$B148,0)</f>
        <v>153</v>
      </c>
      <c r="D148" s="12">
        <f t="shared" ref="D148" si="426">ROUNDUP(D141*100^2/$B148,0)</f>
        <v>153</v>
      </c>
      <c r="E148" s="12">
        <f t="shared" si="425"/>
        <v>153</v>
      </c>
      <c r="F148" s="12">
        <f t="shared" ref="F148" si="427">ROUNDUP(F141*100^2/$B148,0)</f>
        <v>153</v>
      </c>
      <c r="G148" s="12">
        <f t="shared" si="425"/>
        <v>153</v>
      </c>
      <c r="H148" s="12">
        <f t="shared" ref="H148" si="428">ROUNDUP(H141*100^2/$B148,0)</f>
        <v>152</v>
      </c>
      <c r="I148" s="12">
        <f t="shared" si="425"/>
        <v>151</v>
      </c>
      <c r="J148" s="12">
        <f t="shared" ref="J148" si="429">ROUNDUP(J141*100^2/$B148,0)</f>
        <v>151</v>
      </c>
      <c r="K148" s="12">
        <f t="shared" si="425"/>
        <v>150</v>
      </c>
      <c r="L148" s="12">
        <f t="shared" ref="L148" si="430">ROUNDUP(L141*100^2/$B148,0)</f>
        <v>149</v>
      </c>
      <c r="M148" s="12">
        <f t="shared" si="425"/>
        <v>148</v>
      </c>
      <c r="N148" s="12">
        <f t="shared" ref="N148" si="431">ROUNDUP(N141*100^2/$B148,0)</f>
        <v>147</v>
      </c>
      <c r="O148" s="12">
        <f t="shared" si="425"/>
        <v>146</v>
      </c>
      <c r="P148" s="12">
        <f t="shared" ref="P148" si="432">ROUNDUP(P141*100^2/$B148,0)</f>
        <v>145</v>
      </c>
      <c r="Q148" s="12">
        <f t="shared" si="425"/>
        <v>144</v>
      </c>
      <c r="R148" s="12">
        <f t="shared" ref="R148" si="433">ROUNDUP(R141*100^2/$B148,0)</f>
        <v>143</v>
      </c>
      <c r="S148" s="12">
        <f t="shared" si="425"/>
        <v>142</v>
      </c>
      <c r="T148" s="12">
        <f t="shared" ref="T148" si="434">ROUNDUP(T141*100^2/$B148,0)</f>
        <v>141</v>
      </c>
      <c r="U148" s="12">
        <f t="shared" si="425"/>
        <v>140</v>
      </c>
      <c r="V148" s="12">
        <f t="shared" ref="V148" si="435">ROUNDUP(V141*100^2/$B148,0)</f>
        <v>139</v>
      </c>
      <c r="W148" s="12">
        <f t="shared" si="425"/>
        <v>138</v>
      </c>
      <c r="X148" s="12">
        <f t="shared" ref="X148" si="436">ROUNDUP(X141*100^2/$B148,0)</f>
        <v>137</v>
      </c>
      <c r="Y148" s="12">
        <f t="shared" si="425"/>
        <v>136</v>
      </c>
      <c r="Z148" s="12">
        <f t="shared" ref="Z148" si="437">ROUNDUP(Z141*100^2/$B148,0)</f>
        <v>135</v>
      </c>
      <c r="AA148" s="12">
        <f t="shared" si="425"/>
        <v>134</v>
      </c>
      <c r="AB148" s="12">
        <f t="shared" ref="AB148" si="438">ROUNDUP(AB141*100^2/$B148,0)</f>
        <v>133</v>
      </c>
      <c r="AC148" s="12">
        <f t="shared" si="425"/>
        <v>132</v>
      </c>
      <c r="AD148" s="12">
        <f t="shared" ref="AD148" si="439">ROUNDUP(AD141*100^2/$B148,0)</f>
        <v>131</v>
      </c>
      <c r="AE148" s="12">
        <f t="shared" si="425"/>
        <v>130</v>
      </c>
      <c r="AF148" s="12">
        <f t="shared" ref="AF148" si="440">ROUNDUP(AF141*100^2/$B148,0)</f>
        <v>129</v>
      </c>
      <c r="AG148" s="12">
        <f t="shared" si="425"/>
        <v>128</v>
      </c>
      <c r="AH148" s="12">
        <f t="shared" ref="AH148" si="441">ROUNDUP(AH141*100^2/$B148,0)</f>
        <v>127</v>
      </c>
      <c r="AI148" s="12">
        <f t="shared" si="425"/>
        <v>126</v>
      </c>
      <c r="AJ148" s="12">
        <f t="shared" ref="AJ148" si="442">ROUNDUP(AJ141*100^2/$B148,0)</f>
        <v>125</v>
      </c>
      <c r="AK148" s="12">
        <f t="shared" si="425"/>
        <v>124</v>
      </c>
    </row>
    <row r="149" spans="1:37" x14ac:dyDescent="0.3">
      <c r="A149" s="9" t="s">
        <v>61</v>
      </c>
      <c r="B149" s="9">
        <v>350</v>
      </c>
      <c r="C149" s="12">
        <f t="shared" ref="C149:AK149" si="443">ROUNDUP(C141*100^2/$B149,0)</f>
        <v>131</v>
      </c>
      <c r="D149" s="12">
        <f t="shared" ref="D149" si="444">ROUNDUP(D141*100^2/$B149,0)</f>
        <v>131</v>
      </c>
      <c r="E149" s="12">
        <f t="shared" si="443"/>
        <v>131</v>
      </c>
      <c r="F149" s="12">
        <f t="shared" ref="F149" si="445">ROUNDUP(F141*100^2/$B149,0)</f>
        <v>131</v>
      </c>
      <c r="G149" s="12">
        <f t="shared" si="443"/>
        <v>131</v>
      </c>
      <c r="H149" s="12">
        <f t="shared" ref="H149" si="446">ROUNDUP(H141*100^2/$B149,0)</f>
        <v>131</v>
      </c>
      <c r="I149" s="12">
        <f t="shared" si="443"/>
        <v>130</v>
      </c>
      <c r="J149" s="12">
        <f t="shared" ref="J149" si="447">ROUNDUP(J141*100^2/$B149,0)</f>
        <v>129</v>
      </c>
      <c r="K149" s="12">
        <f t="shared" si="443"/>
        <v>128</v>
      </c>
      <c r="L149" s="12">
        <f t="shared" ref="L149" si="448">ROUNDUP(L141*100^2/$B149,0)</f>
        <v>127</v>
      </c>
      <c r="M149" s="12">
        <f t="shared" si="443"/>
        <v>127</v>
      </c>
      <c r="N149" s="12">
        <f t="shared" ref="N149" si="449">ROUNDUP(N141*100^2/$B149,0)</f>
        <v>126</v>
      </c>
      <c r="O149" s="12">
        <f t="shared" si="443"/>
        <v>125</v>
      </c>
      <c r="P149" s="12">
        <f t="shared" ref="P149" si="450">ROUNDUP(P141*100^2/$B149,0)</f>
        <v>124</v>
      </c>
      <c r="Q149" s="12">
        <f t="shared" si="443"/>
        <v>123</v>
      </c>
      <c r="R149" s="12">
        <f t="shared" ref="R149" si="451">ROUNDUP(R141*100^2/$B149,0)</f>
        <v>122</v>
      </c>
      <c r="S149" s="12">
        <f t="shared" si="443"/>
        <v>122</v>
      </c>
      <c r="T149" s="12">
        <f t="shared" ref="T149" si="452">ROUNDUP(T141*100^2/$B149,0)</f>
        <v>121</v>
      </c>
      <c r="U149" s="12">
        <f t="shared" si="443"/>
        <v>120</v>
      </c>
      <c r="V149" s="12">
        <f t="shared" ref="V149" si="453">ROUNDUP(V141*100^2/$B149,0)</f>
        <v>119</v>
      </c>
      <c r="W149" s="12">
        <f t="shared" si="443"/>
        <v>118</v>
      </c>
      <c r="X149" s="12">
        <f t="shared" ref="X149" si="454">ROUNDUP(X141*100^2/$B149,0)</f>
        <v>117</v>
      </c>
      <c r="Y149" s="12">
        <f t="shared" si="443"/>
        <v>117</v>
      </c>
      <c r="Z149" s="12">
        <f t="shared" ref="Z149" si="455">ROUNDUP(Z141*100^2/$B149,0)</f>
        <v>116</v>
      </c>
      <c r="AA149" s="12">
        <f t="shared" si="443"/>
        <v>115</v>
      </c>
      <c r="AB149" s="12">
        <f t="shared" ref="AB149" si="456">ROUNDUP(AB141*100^2/$B149,0)</f>
        <v>114</v>
      </c>
      <c r="AC149" s="12">
        <f t="shared" si="443"/>
        <v>113</v>
      </c>
      <c r="AD149" s="12">
        <f t="shared" ref="AD149" si="457">ROUNDUP(AD141*100^2/$B149,0)</f>
        <v>112</v>
      </c>
      <c r="AE149" s="12">
        <f t="shared" si="443"/>
        <v>112</v>
      </c>
      <c r="AF149" s="12">
        <f t="shared" ref="AF149" si="458">ROUNDUP(AF141*100^2/$B149,0)</f>
        <v>111</v>
      </c>
      <c r="AG149" s="12">
        <f t="shared" si="443"/>
        <v>110</v>
      </c>
      <c r="AH149" s="12">
        <f t="shared" ref="AH149" si="459">ROUNDUP(AH141*100^2/$B149,0)</f>
        <v>109</v>
      </c>
      <c r="AI149" s="12">
        <f t="shared" si="443"/>
        <v>108</v>
      </c>
      <c r="AJ149" s="12">
        <f t="shared" ref="AJ149" si="460">ROUNDUP(AJ141*100^2/$B149,0)</f>
        <v>108</v>
      </c>
      <c r="AK149" s="12">
        <f t="shared" si="443"/>
        <v>107</v>
      </c>
    </row>
    <row r="150" spans="1:37" x14ac:dyDescent="0.3">
      <c r="A150" s="13">
        <v>105</v>
      </c>
      <c r="B150" s="13">
        <v>400</v>
      </c>
      <c r="C150" s="14">
        <f t="shared" ref="C150:AK150" si="461">ROUNDUP(C141*100^2/$B150,0)</f>
        <v>115</v>
      </c>
      <c r="D150" s="14">
        <f t="shared" ref="D150" si="462">ROUNDUP(D141*100^2/$B150,0)</f>
        <v>115</v>
      </c>
      <c r="E150" s="14">
        <f t="shared" si="461"/>
        <v>115</v>
      </c>
      <c r="F150" s="14">
        <f t="shared" ref="F150" si="463">ROUNDUP(F141*100^2/$B150,0)</f>
        <v>115</v>
      </c>
      <c r="G150" s="14">
        <f t="shared" si="461"/>
        <v>115</v>
      </c>
      <c r="H150" s="14">
        <f t="shared" ref="H150" si="464">ROUNDUP(H141*100^2/$B150,0)</f>
        <v>114</v>
      </c>
      <c r="I150" s="14">
        <f t="shared" si="461"/>
        <v>114</v>
      </c>
      <c r="J150" s="14">
        <f t="shared" ref="J150" si="465">ROUNDUP(J141*100^2/$B150,0)</f>
        <v>113</v>
      </c>
      <c r="K150" s="14">
        <f t="shared" si="461"/>
        <v>112</v>
      </c>
      <c r="L150" s="14">
        <f t="shared" ref="L150" si="466">ROUNDUP(L141*100^2/$B150,0)</f>
        <v>112</v>
      </c>
      <c r="M150" s="14">
        <f t="shared" si="461"/>
        <v>111</v>
      </c>
      <c r="N150" s="14">
        <f t="shared" ref="N150" si="467">ROUNDUP(N141*100^2/$B150,0)</f>
        <v>110</v>
      </c>
      <c r="O150" s="14">
        <f t="shared" si="461"/>
        <v>109</v>
      </c>
      <c r="P150" s="14">
        <f t="shared" ref="P150" si="468">ROUNDUP(P141*100^2/$B150,0)</f>
        <v>109</v>
      </c>
      <c r="Q150" s="14">
        <f t="shared" si="461"/>
        <v>108</v>
      </c>
      <c r="R150" s="14">
        <f t="shared" ref="R150" si="469">ROUNDUP(R141*100^2/$B150,0)</f>
        <v>107</v>
      </c>
      <c r="S150" s="14">
        <f t="shared" si="461"/>
        <v>106</v>
      </c>
      <c r="T150" s="14">
        <f t="shared" ref="T150" si="470">ROUNDUP(T141*100^2/$B150,0)</f>
        <v>106</v>
      </c>
      <c r="U150" s="14">
        <f t="shared" si="461"/>
        <v>105</v>
      </c>
      <c r="V150" s="14">
        <f t="shared" ref="V150" si="471">ROUNDUP(V141*100^2/$B150,0)</f>
        <v>104</v>
      </c>
      <c r="W150" s="14">
        <f t="shared" si="461"/>
        <v>104</v>
      </c>
      <c r="X150" s="14">
        <f t="shared" ref="X150" si="472">ROUNDUP(X141*100^2/$B150,0)</f>
        <v>103</v>
      </c>
      <c r="Y150" s="14">
        <f t="shared" si="461"/>
        <v>102</v>
      </c>
      <c r="Z150" s="14">
        <f t="shared" ref="Z150" si="473">ROUNDUP(Z141*100^2/$B150,0)</f>
        <v>101</v>
      </c>
      <c r="AA150" s="14">
        <f t="shared" si="461"/>
        <v>101</v>
      </c>
      <c r="AB150" s="14">
        <f t="shared" ref="AB150" si="474">ROUNDUP(AB141*100^2/$B150,0)</f>
        <v>100</v>
      </c>
      <c r="AC150" s="14">
        <f t="shared" si="461"/>
        <v>99</v>
      </c>
      <c r="AD150" s="14">
        <f t="shared" ref="AD150" si="475">ROUNDUP(AD141*100^2/$B150,0)</f>
        <v>98</v>
      </c>
      <c r="AE150" s="14">
        <f t="shared" si="461"/>
        <v>98</v>
      </c>
      <c r="AF150" s="14">
        <f t="shared" ref="AF150" si="476">ROUNDUP(AF141*100^2/$B150,0)</f>
        <v>97</v>
      </c>
      <c r="AG150" s="14">
        <f t="shared" si="461"/>
        <v>96</v>
      </c>
      <c r="AH150" s="14">
        <f t="shared" ref="AH150" si="477">ROUNDUP(AH141*100^2/$B150,0)</f>
        <v>96</v>
      </c>
      <c r="AI150" s="14">
        <f t="shared" si="461"/>
        <v>95</v>
      </c>
      <c r="AJ150" s="14">
        <f t="shared" ref="AJ150" si="478">ROUNDUP(AJ141*100^2/$B150,0)</f>
        <v>94</v>
      </c>
      <c r="AK150" s="14">
        <f t="shared" si="461"/>
        <v>93</v>
      </c>
    </row>
    <row r="151" spans="1:37" ht="15.6" x14ac:dyDescent="0.35">
      <c r="A151" t="s">
        <v>178</v>
      </c>
      <c r="C151">
        <f>IF(C110=Dimensioneringsark!$G$9,Dimensioneringsark!$F$17,0)</f>
        <v>0</v>
      </c>
      <c r="D151">
        <f>IF(D110=Dimensioneringsark!$G$9,Dimensioneringsark!$F$17,0)</f>
        <v>0</v>
      </c>
      <c r="E151">
        <f>IF(E110=Dimensioneringsark!$G$9,Dimensioneringsark!$F$17,0)</f>
        <v>0</v>
      </c>
      <c r="F151">
        <f>IF(F110=Dimensioneringsark!$G$9,Dimensioneringsark!$F$17,0)</f>
        <v>0</v>
      </c>
      <c r="G151">
        <f>IF(G110=Dimensioneringsark!$G$9,Dimensioneringsark!$F$17,0)</f>
        <v>0</v>
      </c>
      <c r="H151">
        <f>IF(H110=Dimensioneringsark!$G$9,Dimensioneringsark!$F$17,0)</f>
        <v>0</v>
      </c>
      <c r="I151">
        <f>IF(I110=Dimensioneringsark!$G$9,Dimensioneringsark!$F$17,0)</f>
        <v>0</v>
      </c>
      <c r="J151">
        <f>IF(J110=Dimensioneringsark!$G$9,Dimensioneringsark!$F$17,0)</f>
        <v>0</v>
      </c>
      <c r="K151">
        <f>IF(K110=Dimensioneringsark!$G$9,Dimensioneringsark!$F$17,0)</f>
        <v>0</v>
      </c>
      <c r="L151">
        <f>IF(L110=Dimensioneringsark!$G$9,Dimensioneringsark!$F$17,0)</f>
        <v>0</v>
      </c>
      <c r="M151">
        <f>IF(M110=Dimensioneringsark!$G$9,Dimensioneringsark!$F$17,0)</f>
        <v>0</v>
      </c>
      <c r="N151">
        <f>IF(N110=Dimensioneringsark!$G$9,Dimensioneringsark!$F$17,0)</f>
        <v>0</v>
      </c>
      <c r="O151">
        <f>IF(O110=Dimensioneringsark!$G$9,Dimensioneringsark!$F$17,0)</f>
        <v>0</v>
      </c>
      <c r="P151">
        <f>IF(P110=Dimensioneringsark!$G$9,Dimensioneringsark!$F$17,0)</f>
        <v>1.6538830000000002</v>
      </c>
      <c r="Q151">
        <f>IF(Q110=Dimensioneringsark!$G$9,Dimensioneringsark!$F$17,0)</f>
        <v>0</v>
      </c>
      <c r="R151">
        <f>IF(R110=Dimensioneringsark!$G$9,Dimensioneringsark!$F$17,0)</f>
        <v>0</v>
      </c>
      <c r="S151">
        <f>IF(S110=Dimensioneringsark!$G$9,Dimensioneringsark!$F$17,0)</f>
        <v>0</v>
      </c>
      <c r="T151">
        <f>IF(T110=Dimensioneringsark!$G$9,Dimensioneringsark!$F$17,0)</f>
        <v>0</v>
      </c>
      <c r="U151">
        <f>IF(U110=Dimensioneringsark!$G$9,Dimensioneringsark!$F$17,0)</f>
        <v>0</v>
      </c>
      <c r="V151">
        <f>IF(V110=Dimensioneringsark!$G$9,Dimensioneringsark!$F$17,0)</f>
        <v>0</v>
      </c>
      <c r="W151">
        <f>IF(W110=Dimensioneringsark!$G$9,Dimensioneringsark!$F$17,0)</f>
        <v>0</v>
      </c>
      <c r="X151">
        <f>IF(X110=Dimensioneringsark!$G$9,Dimensioneringsark!$F$17,0)</f>
        <v>0</v>
      </c>
      <c r="Y151">
        <f>IF(Y110=Dimensioneringsark!$G$9,Dimensioneringsark!$F$17,0)</f>
        <v>0</v>
      </c>
      <c r="Z151">
        <f>IF(Z110=Dimensioneringsark!$G$9,Dimensioneringsark!$F$17,0)</f>
        <v>0</v>
      </c>
      <c r="AA151">
        <f>IF(AA110=Dimensioneringsark!$G$9,Dimensioneringsark!$F$17,0)</f>
        <v>0</v>
      </c>
      <c r="AB151">
        <f>IF(AB110=Dimensioneringsark!$G$9,Dimensioneringsark!$F$17,0)</f>
        <v>0</v>
      </c>
      <c r="AC151">
        <f>IF(AC110=Dimensioneringsark!$G$9,Dimensioneringsark!$F$17,0)</f>
        <v>0</v>
      </c>
      <c r="AD151">
        <f>IF(AD110=Dimensioneringsark!$G$9,Dimensioneringsark!$F$17,0)</f>
        <v>0</v>
      </c>
      <c r="AE151">
        <f>IF(AE110=Dimensioneringsark!$G$9,Dimensioneringsark!$F$17,0)</f>
        <v>0</v>
      </c>
      <c r="AF151">
        <f>IF(AF110=Dimensioneringsark!$G$9,Dimensioneringsark!$F$17,0)</f>
        <v>0</v>
      </c>
      <c r="AG151">
        <f>IF(AG110=Dimensioneringsark!$G$9,Dimensioneringsark!$F$17,0)</f>
        <v>0</v>
      </c>
      <c r="AH151">
        <f>IF(AH110=Dimensioneringsark!$G$9,Dimensioneringsark!$F$17,0)</f>
        <v>0</v>
      </c>
      <c r="AI151">
        <f>IF(AI110=Dimensioneringsark!$G$9,Dimensioneringsark!$F$17,0)</f>
        <v>0</v>
      </c>
      <c r="AJ151">
        <f>IF(AJ110=Dimensioneringsark!$G$9,Dimensioneringsark!$F$17,0)</f>
        <v>0</v>
      </c>
      <c r="AK151">
        <f>IF(AK110=Dimensioneringsark!$G$9,Dimensioneringsark!$F$17,0)</f>
        <v>0</v>
      </c>
    </row>
  </sheetData>
  <mergeCells count="152">
    <mergeCell ref="A102:A103"/>
    <mergeCell ref="A104:A105"/>
    <mergeCell ref="A109:A110"/>
    <mergeCell ref="B109:B110"/>
    <mergeCell ref="B111:B112"/>
    <mergeCell ref="C111:C112"/>
    <mergeCell ref="E111:E112"/>
    <mergeCell ref="G111:G112"/>
    <mergeCell ref="AK111:AK112"/>
    <mergeCell ref="Y111:Y112"/>
    <mergeCell ref="AA111:AA112"/>
    <mergeCell ref="AC111:AC112"/>
    <mergeCell ref="AE111:AE112"/>
    <mergeCell ref="AF111:AF112"/>
    <mergeCell ref="AH111:AH112"/>
    <mergeCell ref="AJ111:AJ112"/>
    <mergeCell ref="X111:X112"/>
    <mergeCell ref="Z111:Z112"/>
    <mergeCell ref="AB111:AB112"/>
    <mergeCell ref="AD111:AD112"/>
    <mergeCell ref="AG111:AG112"/>
    <mergeCell ref="AI111:AI112"/>
    <mergeCell ref="B113:B114"/>
    <mergeCell ref="B121:B122"/>
    <mergeCell ref="C121:C122"/>
    <mergeCell ref="E121:E122"/>
    <mergeCell ref="G121:G122"/>
    <mergeCell ref="I121:I122"/>
    <mergeCell ref="K121:K122"/>
    <mergeCell ref="U111:U112"/>
    <mergeCell ref="W111:W112"/>
    <mergeCell ref="I111:I112"/>
    <mergeCell ref="K111:K112"/>
    <mergeCell ref="M111:M112"/>
    <mergeCell ref="O111:O112"/>
    <mergeCell ref="Q111:Q112"/>
    <mergeCell ref="S111:S112"/>
    <mergeCell ref="D121:D122"/>
    <mergeCell ref="F121:F122"/>
    <mergeCell ref="H121:H122"/>
    <mergeCell ref="J121:J122"/>
    <mergeCell ref="L121:L122"/>
    <mergeCell ref="N121:N122"/>
    <mergeCell ref="P121:P122"/>
    <mergeCell ref="T111:T112"/>
    <mergeCell ref="V111:V112"/>
    <mergeCell ref="AK121:AK122"/>
    <mergeCell ref="B123:B124"/>
    <mergeCell ref="B131:B132"/>
    <mergeCell ref="C131:C132"/>
    <mergeCell ref="E131:E132"/>
    <mergeCell ref="G131:G132"/>
    <mergeCell ref="I131:I132"/>
    <mergeCell ref="K131:K132"/>
    <mergeCell ref="M131:M132"/>
    <mergeCell ref="O131:O132"/>
    <mergeCell ref="Y121:Y122"/>
    <mergeCell ref="AA121:AA122"/>
    <mergeCell ref="AC121:AC122"/>
    <mergeCell ref="AE121:AE122"/>
    <mergeCell ref="AG121:AG122"/>
    <mergeCell ref="AI121:AI122"/>
    <mergeCell ref="M121:M122"/>
    <mergeCell ref="O121:O122"/>
    <mergeCell ref="Q121:Q122"/>
    <mergeCell ref="S121:S122"/>
    <mergeCell ref="U121:U122"/>
    <mergeCell ref="W121:W122"/>
    <mergeCell ref="R121:R122"/>
    <mergeCell ref="T121:T122"/>
    <mergeCell ref="AK131:AK132"/>
    <mergeCell ref="B133:B134"/>
    <mergeCell ref="V131:V132"/>
    <mergeCell ref="X131:X132"/>
    <mergeCell ref="Z131:Z132"/>
    <mergeCell ref="AB131:AB132"/>
    <mergeCell ref="Q131:Q132"/>
    <mergeCell ref="S131:S132"/>
    <mergeCell ref="U131:U132"/>
    <mergeCell ref="W131:W132"/>
    <mergeCell ref="Y131:Y132"/>
    <mergeCell ref="AA131:AA132"/>
    <mergeCell ref="B141:B142"/>
    <mergeCell ref="C141:C142"/>
    <mergeCell ref="E141:E142"/>
    <mergeCell ref="G141:G142"/>
    <mergeCell ref="I141:I142"/>
    <mergeCell ref="K141:K142"/>
    <mergeCell ref="AC131:AC132"/>
    <mergeCell ref="AE131:AE132"/>
    <mergeCell ref="AG131:AG132"/>
    <mergeCell ref="D141:D142"/>
    <mergeCell ref="F141:F142"/>
    <mergeCell ref="H141:H142"/>
    <mergeCell ref="J141:J142"/>
    <mergeCell ref="L141:L142"/>
    <mergeCell ref="N141:N142"/>
    <mergeCell ref="T141:T142"/>
    <mergeCell ref="V141:V142"/>
    <mergeCell ref="AK141:AK142"/>
    <mergeCell ref="B143:B144"/>
    <mergeCell ref="D111:D112"/>
    <mergeCell ref="F111:F112"/>
    <mergeCell ref="H111:H112"/>
    <mergeCell ref="J111:J112"/>
    <mergeCell ref="L111:L112"/>
    <mergeCell ref="N111:N112"/>
    <mergeCell ref="P111:P112"/>
    <mergeCell ref="R111:R112"/>
    <mergeCell ref="Y141:Y142"/>
    <mergeCell ref="AA141:AA142"/>
    <mergeCell ref="AC141:AC142"/>
    <mergeCell ref="AE141:AE142"/>
    <mergeCell ref="AG141:AG142"/>
    <mergeCell ref="AI141:AI142"/>
    <mergeCell ref="M141:M142"/>
    <mergeCell ref="O141:O142"/>
    <mergeCell ref="Q141:Q142"/>
    <mergeCell ref="S141:S142"/>
    <mergeCell ref="U141:U142"/>
    <mergeCell ref="W141:W142"/>
    <mergeCell ref="P141:P142"/>
    <mergeCell ref="R141:R142"/>
    <mergeCell ref="AJ121:AJ122"/>
    <mergeCell ref="D131:D132"/>
    <mergeCell ref="F131:F132"/>
    <mergeCell ref="H131:H132"/>
    <mergeCell ref="J131:J132"/>
    <mergeCell ref="L131:L132"/>
    <mergeCell ref="N131:N132"/>
    <mergeCell ref="P131:P132"/>
    <mergeCell ref="R131:R132"/>
    <mergeCell ref="T131:T132"/>
    <mergeCell ref="X121:X122"/>
    <mergeCell ref="Z121:Z122"/>
    <mergeCell ref="AB121:AB122"/>
    <mergeCell ref="AD121:AD122"/>
    <mergeCell ref="AF121:AF122"/>
    <mergeCell ref="AH121:AH122"/>
    <mergeCell ref="V121:V122"/>
    <mergeCell ref="AJ141:AJ142"/>
    <mergeCell ref="X141:X142"/>
    <mergeCell ref="Z141:Z142"/>
    <mergeCell ref="AB141:AB142"/>
    <mergeCell ref="AD141:AD142"/>
    <mergeCell ref="AF141:AF142"/>
    <mergeCell ref="AH141:AH142"/>
    <mergeCell ref="AD131:AD132"/>
    <mergeCell ref="AF131:AF132"/>
    <mergeCell ref="AH131:AH132"/>
    <mergeCell ref="AJ131:AJ132"/>
    <mergeCell ref="AI131:AI132"/>
  </mergeCells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7181" r:id="rId4">
          <objectPr defaultSize="0" autoPict="0" r:id="rId5">
            <anchor moveWithCells="1">
              <from>
                <xdr:col>14</xdr:col>
                <xdr:colOff>228600</xdr:colOff>
                <xdr:row>102</xdr:row>
                <xdr:rowOff>45720</xdr:rowOff>
              </from>
              <to>
                <xdr:col>17</xdr:col>
                <xdr:colOff>152400</xdr:colOff>
                <xdr:row>104</xdr:row>
                <xdr:rowOff>106680</xdr:rowOff>
              </to>
            </anchor>
          </objectPr>
        </oleObject>
      </mc:Choice>
      <mc:Fallback>
        <oleObject progId="Equation.3" shapeId="7181" r:id="rId4"/>
      </mc:Fallback>
    </mc:AlternateContent>
    <mc:AlternateContent xmlns:mc="http://schemas.openxmlformats.org/markup-compatibility/2006">
      <mc:Choice Requires="x14">
        <oleObject progId="Equation.3" shapeId="7182" r:id="rId6">
          <objectPr defaultSize="0" autoPict="0" r:id="rId7">
            <anchor moveWithCells="1">
              <from>
                <xdr:col>6</xdr:col>
                <xdr:colOff>22860</xdr:colOff>
                <xdr:row>101</xdr:row>
                <xdr:rowOff>30480</xdr:rowOff>
              </from>
              <to>
                <xdr:col>7</xdr:col>
                <xdr:colOff>259080</xdr:colOff>
                <xdr:row>103</xdr:row>
                <xdr:rowOff>0</xdr:rowOff>
              </to>
            </anchor>
          </objectPr>
        </oleObject>
      </mc:Choice>
      <mc:Fallback>
        <oleObject progId="Equation.3" shapeId="7182" r:id="rId6"/>
      </mc:Fallback>
    </mc:AlternateContent>
    <mc:AlternateContent xmlns:mc="http://schemas.openxmlformats.org/markup-compatibility/2006">
      <mc:Choice Requires="x14">
        <oleObject progId="Equation.3" shapeId="7183" r:id="rId8">
          <objectPr defaultSize="0" autoPict="0" r:id="rId9">
            <anchor moveWithCells="1">
              <from>
                <xdr:col>6</xdr:col>
                <xdr:colOff>30480</xdr:colOff>
                <xdr:row>103</xdr:row>
                <xdr:rowOff>114300</xdr:rowOff>
              </from>
              <to>
                <xdr:col>7</xdr:col>
                <xdr:colOff>289560</xdr:colOff>
                <xdr:row>105</xdr:row>
                <xdr:rowOff>99060</xdr:rowOff>
              </to>
            </anchor>
          </objectPr>
        </oleObject>
      </mc:Choice>
      <mc:Fallback>
        <oleObject progId="Equation.3" shapeId="718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Rheinzink</vt:lpstr>
      <vt:lpstr>Brochureblad D</vt:lpstr>
      <vt:lpstr>Dimensioneringsark</vt:lpstr>
      <vt:lpstr>Inddata</vt:lpstr>
      <vt:lpstr>Dimensioneringsark!Udskriftsområde</vt:lpstr>
      <vt:lpstr>Rheinzink!Udskriftsområde</vt:lpstr>
    </vt:vector>
  </TitlesOfParts>
  <Company>Lindab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Bak</dc:creator>
  <cp:lastModifiedBy>Agger Lene Britta</cp:lastModifiedBy>
  <cp:lastPrinted>2010-11-12T11:25:17Z</cp:lastPrinted>
  <dcterms:created xsi:type="dcterms:W3CDTF">2010-03-11T14:55:38Z</dcterms:created>
  <dcterms:modified xsi:type="dcterms:W3CDTF">2017-06-19T12:08:18Z</dcterms:modified>
</cp:coreProperties>
</file>